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170" windowHeight="5955" tabRatio="648" firstSheet="1" activeTab="1"/>
  </bookViews>
  <sheets>
    <sheet name="8. sz. melléklet" sheetId="14" r:id="rId1"/>
    <sheet name="8. melléklet" sheetId="12" r:id="rId2"/>
    <sheet name="9. melléklet" sheetId="9" r:id="rId3"/>
    <sheet name="1. sz. melléklet" sheetId="1" r:id="rId4"/>
    <sheet name="2. sz. melléklet" sheetId="2" r:id="rId5"/>
    <sheet name="3. sz. melléklet" sheetId="3" r:id="rId6"/>
    <sheet name="4. sz melléklet" sheetId="4" r:id="rId7"/>
    <sheet name="5. sz. melléklet" sheetId="5" r:id="rId8"/>
    <sheet name="6. sz. melléklet" sheetId="6" r:id="rId9"/>
    <sheet name="7. sz. melléklet" sheetId="7" r:id="rId10"/>
  </sheets>
  <externalReferences>
    <externalReference r:id="rId11"/>
  </externalReferences>
  <definedNames>
    <definedName name="_xlnm.Print_Area" localSheetId="4">'2. sz. melléklet'!$A$1:$C$42</definedName>
    <definedName name="_xlnm.Print_Area" localSheetId="5">'3. sz. melléklet'!$A$1:$C$25</definedName>
  </definedNames>
  <calcPr calcId="124519"/>
</workbook>
</file>

<file path=xl/calcChain.xml><?xml version="1.0" encoding="utf-8"?>
<calcChain xmlns="http://schemas.openxmlformats.org/spreadsheetml/2006/main">
  <c r="C24" i="3"/>
  <c r="C18"/>
  <c r="C17" s="1"/>
  <c r="C16"/>
  <c r="C15" s="1"/>
  <c r="C14"/>
  <c r="C13" s="1"/>
  <c r="C12" s="1"/>
  <c r="C10"/>
  <c r="C9"/>
  <c r="C8"/>
  <c r="C7"/>
  <c r="C6"/>
  <c r="C5"/>
  <c r="C22" l="1"/>
  <c r="C25" s="1"/>
  <c r="C36" i="6"/>
  <c r="E20" i="12" l="1"/>
  <c r="C4" i="7" l="1"/>
  <c r="B19" i="5"/>
  <c r="C20" i="2"/>
  <c r="C24"/>
  <c r="C33"/>
  <c r="C5"/>
  <c r="C23"/>
  <c r="E18" i="9"/>
  <c r="D14"/>
  <c r="E16"/>
  <c r="E13"/>
  <c r="E17"/>
  <c r="E14"/>
  <c r="C21" i="2"/>
  <c r="C15"/>
  <c r="D10" i="1"/>
  <c r="D8"/>
  <c r="E32" i="12" l="1"/>
  <c r="B18" i="6"/>
  <c r="B26" i="5"/>
  <c r="C13" i="4" l="1"/>
  <c r="B27" i="5"/>
  <c r="C12" i="4" s="1"/>
  <c r="B16" i="5"/>
  <c r="B7" i="6" s="1"/>
  <c r="B9" l="1"/>
  <c r="D10" i="9"/>
  <c r="C7" i="4" l="1"/>
  <c r="D6" i="14" l="1"/>
  <c r="C6"/>
  <c r="E5"/>
  <c r="E6" s="1"/>
  <c r="F5" l="1"/>
  <c r="I11" i="12" l="1"/>
  <c r="F6" i="14"/>
  <c r="C17" i="6"/>
  <c r="C16"/>
  <c r="C15"/>
  <c r="C14"/>
  <c r="C13"/>
  <c r="C12"/>
  <c r="C9"/>
  <c r="C7"/>
  <c r="C6" i="2"/>
  <c r="B10" i="5" s="1"/>
  <c r="B23"/>
  <c r="B12"/>
  <c r="I13" i="12" l="1"/>
  <c r="E10" i="9" l="1"/>
  <c r="E19"/>
  <c r="D7" i="6" l="1"/>
  <c r="E7" s="1"/>
  <c r="D9"/>
  <c r="E9" s="1"/>
  <c r="D12"/>
  <c r="E12" s="1"/>
  <c r="D13"/>
  <c r="E13" s="1"/>
  <c r="D14"/>
  <c r="E14" s="1"/>
  <c r="D15"/>
  <c r="E15" s="1"/>
  <c r="D16"/>
  <c r="E16" s="1"/>
  <c r="D17"/>
  <c r="E17" s="1"/>
  <c r="C21"/>
  <c r="C22"/>
  <c r="C24"/>
  <c r="C26"/>
  <c r="C29"/>
  <c r="C30"/>
  <c r="C31"/>
  <c r="C33"/>
  <c r="C18"/>
  <c r="D18" s="1"/>
  <c r="E18" s="1"/>
  <c r="D24" i="5"/>
  <c r="B24"/>
  <c r="B13"/>
  <c r="B11"/>
  <c r="B9" l="1"/>
  <c r="B8" i="6"/>
  <c r="B8" i="5"/>
  <c r="B5" i="6" l="1"/>
  <c r="C5" s="1"/>
  <c r="D5" s="1"/>
  <c r="E5" s="1"/>
  <c r="C8"/>
  <c r="D8" s="1"/>
  <c r="E8" s="1"/>
  <c r="B25"/>
  <c r="E33" i="12"/>
  <c r="J18" s="1"/>
  <c r="F13" i="9" l="1"/>
  <c r="F11"/>
  <c r="F12"/>
  <c r="F14"/>
  <c r="F15"/>
  <c r="F16"/>
  <c r="F17"/>
  <c r="F18"/>
  <c r="F19"/>
  <c r="F20"/>
  <c r="E21"/>
  <c r="D7" i="5" l="1"/>
  <c r="D30"/>
  <c r="B34" i="6" s="1"/>
  <c r="D6" i="5"/>
  <c r="D20"/>
  <c r="D21" i="9"/>
  <c r="C11" i="4"/>
  <c r="C17" i="2"/>
  <c r="B6" i="5" s="1"/>
  <c r="E24" i="9" l="1"/>
  <c r="F21"/>
  <c r="D24"/>
  <c r="F24" l="1"/>
  <c r="C27" i="2" s="1"/>
  <c r="C19" s="1"/>
  <c r="D32" i="6"/>
  <c r="E32"/>
  <c r="D25"/>
  <c r="E25"/>
  <c r="E19" s="1"/>
  <c r="D36"/>
  <c r="D19" l="1"/>
  <c r="B15" i="5"/>
  <c r="B6" i="6" s="1"/>
  <c r="C6" s="1"/>
  <c r="D6" s="1"/>
  <c r="E6" s="1"/>
  <c r="E36"/>
  <c r="C17" i="4"/>
  <c r="C14"/>
  <c r="C19"/>
  <c r="D29" i="5"/>
  <c r="B29"/>
  <c r="D4" l="1"/>
  <c r="D3" l="1"/>
  <c r="E4" i="7"/>
  <c r="D4"/>
  <c r="D21" i="1"/>
  <c r="H4" i="7" l="1"/>
  <c r="B4" i="5"/>
  <c r="C16" i="2"/>
  <c r="D29" i="1"/>
  <c r="B5" i="5" l="1"/>
  <c r="B3" s="1"/>
  <c r="C14" i="2"/>
  <c r="C4" s="1"/>
  <c r="C31" s="1"/>
  <c r="D19" i="5"/>
  <c r="B4" i="6" l="1"/>
  <c r="B10" s="1"/>
  <c r="B18" i="5"/>
  <c r="D23"/>
  <c r="B32" i="6"/>
  <c r="C4" l="1"/>
  <c r="D4" s="1"/>
  <c r="E4" s="1"/>
  <c r="B36"/>
  <c r="B19"/>
  <c r="D5" i="5"/>
  <c r="D18" s="1"/>
  <c r="D31" s="1"/>
  <c r="C5" i="4" l="1"/>
  <c r="C6" s="1"/>
  <c r="C4"/>
  <c r="B31" i="5" l="1"/>
  <c r="D33" s="1"/>
  <c r="C10" i="6"/>
  <c r="B35"/>
  <c r="C8" i="4"/>
  <c r="C36" i="2"/>
  <c r="C38" s="1"/>
  <c r="C3" i="4" s="1"/>
  <c r="B3" i="6"/>
  <c r="D10" l="1"/>
  <c r="C3"/>
  <c r="C35"/>
  <c r="E10" l="1"/>
  <c r="D3"/>
  <c r="D35"/>
  <c r="E3" l="1"/>
  <c r="E35"/>
</calcChain>
</file>

<file path=xl/sharedStrings.xml><?xml version="1.0" encoding="utf-8"?>
<sst xmlns="http://schemas.openxmlformats.org/spreadsheetml/2006/main" count="315" uniqueCount="244">
  <si>
    <t>A HELYI ÖNKORMÁNYZATOK MŰKÖDÉSÉNEK ÁLTALÁNOS TÁMOGATÁSA</t>
  </si>
  <si>
    <t>Jogcím</t>
  </si>
  <si>
    <t>mennyiségi egység</t>
  </si>
  <si>
    <t>Ft</t>
  </si>
  <si>
    <t xml:space="preserve"> I. A HELYI ÖNKORMÁNYZATOK MŰKÖDÉSÉNEK ÁLTALÁNOS TÁMOGATÁSA</t>
  </si>
  <si>
    <t>I.1. A települési önkormányzatok működésének támogatása</t>
  </si>
  <si>
    <t>I.1.b) Település-üzemeltetéshez kapcsolódó feladatellátás támogatása összesen</t>
  </si>
  <si>
    <t>forint</t>
  </si>
  <si>
    <t>I.1.ba) A zöldterület-gazdálkodással kapcsolatos feladatok ellátásának támogatása</t>
  </si>
  <si>
    <t>I.1.bb) Közvilágítás fenntartásának támogatása</t>
  </si>
  <si>
    <t>km</t>
  </si>
  <si>
    <t>I.1.bc) Köztemető fenntartással kapcsolatos feladatok támogatása</t>
  </si>
  <si>
    <t>I.1.bd) Közutak fenntartásának támogatása</t>
  </si>
  <si>
    <t xml:space="preserve">I.1.c) - V. Egyéb önkormányzati feladatok támogatása - beszámítás után	
</t>
  </si>
  <si>
    <t>I.1.d) Lakott külterülettel kapcsolatos feladatok támogatása</t>
  </si>
  <si>
    <t>külterületi lakos</t>
  </si>
  <si>
    <t>I.1.e) Üdülőhelyi feladatok támogatása</t>
  </si>
  <si>
    <t>idegenforgalmiadó-forint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</si>
  <si>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</si>
  <si>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</si>
  <si>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III.5.a. A finanszírozás szempontjából elismert dolgozók bértámogatása</t>
  </si>
  <si>
    <t>fő</t>
  </si>
  <si>
    <t>III.5.b Gyermekétkeztetés üzemeltetési támogatása</t>
  </si>
  <si>
    <t>III.5.c A rászoruló gyermekek intézményen kívüli szünidei étkeztetésének támogatása</t>
  </si>
  <si>
    <t>IV.1. TELEPÜLÉSI ÖNKORMÁNYZATOK NYILVÁNOS KÖNYVTÁRI ÉS KÖZMŰVELŐDÉSI FELADATAINAK TÁMOGATÁSA</t>
  </si>
  <si>
    <t>Bevételek</t>
  </si>
  <si>
    <t>I. Önkormányzati feladatokhoz nem rendelhető bevételek és egyéb önkormányzati elszámolások</t>
  </si>
  <si>
    <t>Megnevezés</t>
  </si>
  <si>
    <t>Helyi adók</t>
  </si>
  <si>
    <t>Magánszemélyek kommunális adója</t>
  </si>
  <si>
    <t>Iparűzési adó</t>
  </si>
  <si>
    <t>Idegenforgalmi adó</t>
  </si>
  <si>
    <t>Adópótlék, bírság</t>
  </si>
  <si>
    <t>Gépjárműadó</t>
  </si>
  <si>
    <t>Termőföld bérbeadásából származó jövedelem</t>
  </si>
  <si>
    <t>A helyi önkormányzatok működésének általános támogatása</t>
  </si>
  <si>
    <t>A települési önkormányzatok szociális, gyermekjóléti és gyermekétkeztetési feladatainak támogatása</t>
  </si>
  <si>
    <t>A települési önkormányzatok kulturális feladatainak támogatása (könyvtár, közművelődés)</t>
  </si>
  <si>
    <t>Működési célú támogatások államháztartáson belül</t>
  </si>
  <si>
    <t>Felhalmozási célú támogatások államháztartáson belül</t>
  </si>
  <si>
    <t>Közhatalmi bevételek</t>
  </si>
  <si>
    <t>Működési bevételek</t>
  </si>
  <si>
    <t>Felhalmozási bevételek</t>
  </si>
  <si>
    <t>Felhalmozási célú átvett pénzeszköz</t>
  </si>
  <si>
    <t>III. Finanszírozási bevételek</t>
  </si>
  <si>
    <t>Költségvetési maradvány igénybevétele</t>
  </si>
  <si>
    <t>Bevételek összesen</t>
  </si>
  <si>
    <t>Fedezetszükséglet</t>
  </si>
  <si>
    <t>Bevételek mindösszesen</t>
  </si>
  <si>
    <t>1. Önkormányzat kiadásai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</si>
  <si>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</si>
  <si>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</si>
  <si>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</si>
  <si>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</si>
  <si>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</si>
  <si>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Egyéb felhalmozási célú kiadások</t>
  </si>
  <si>
    <t>II. Felhalmozási kiadások</t>
  </si>
  <si>
    <t>1. Beruházási kiadások</t>
  </si>
  <si>
    <t>2. Felújítási feladatok kiadásai</t>
  </si>
  <si>
    <t>Önkormányzat felújítási kiadásai</t>
  </si>
  <si>
    <t>III. Tartalékok</t>
  </si>
  <si>
    <t>Általános tartalék</t>
  </si>
  <si>
    <t>Céltartalék</t>
  </si>
  <si>
    <t>ebből beruházási jellegű céltartalék</t>
  </si>
  <si>
    <t>működési jellegű céltartalék</t>
  </si>
  <si>
    <t>Költségvetési kiadások összesen (I.+II.+III.)</t>
  </si>
  <si>
    <t>IV. Finanszírozási kiadások</t>
  </si>
  <si>
    <t>Hitel, kölcsön törlesztése</t>
  </si>
  <si>
    <t>Kiadások mindösszesen</t>
  </si>
  <si>
    <t>Finanszírozási bevételek nélkül</t>
  </si>
  <si>
    <t>Kiadások összesen</t>
  </si>
  <si>
    <t>Finanszírozási kiadás nélkül</t>
  </si>
  <si>
    <t>Finanszírozási kiadások</t>
  </si>
  <si>
    <t>Belső források igénybevétele</t>
  </si>
  <si>
    <t>1. Belső finanszírozású bevétel (költségvetési maradvány)</t>
  </si>
  <si>
    <t>1. Működési célú</t>
  </si>
  <si>
    <t>2. Felhalmozási célú</t>
  </si>
  <si>
    <t>2. felhalmozási célú</t>
  </si>
  <si>
    <t>Külső források igénybevétele</t>
  </si>
  <si>
    <t>Külső finanszírozású bevétel</t>
  </si>
  <si>
    <t>Külső-belső források összesen</t>
  </si>
  <si>
    <t>Kiadások</t>
  </si>
  <si>
    <t>Az önkormányzatok kulturális feladatainak támogatása (könyvtár,közművelődés)</t>
  </si>
  <si>
    <t>Egyéb közhatalmi bevételek</t>
  </si>
  <si>
    <t>Működési célú átvett pénzeszközök</t>
  </si>
  <si>
    <t>Működési költségvetés összesen</t>
  </si>
  <si>
    <t>ebből kölcsön visszatérülése</t>
  </si>
  <si>
    <t>Finanszírozási bevételek</t>
  </si>
  <si>
    <t>Hitel, kölcsön felvétele</t>
  </si>
  <si>
    <t>ebből működési célú</t>
  </si>
  <si>
    <t>ebből felhalmozási célú</t>
  </si>
  <si>
    <t>Tartalékok</t>
  </si>
  <si>
    <t>Munkaadókat terhelő járulékok, szociális hozzájárulási adó</t>
  </si>
  <si>
    <t>Beruházások</t>
  </si>
  <si>
    <t>Felújítások</t>
  </si>
  <si>
    <t>Felhalmozási költségvetés összesen</t>
  </si>
  <si>
    <t>A költségvetési évet követő három év tervezett előirányzatának keretszámai</t>
  </si>
  <si>
    <t>Működési célú bevételek összesen</t>
  </si>
  <si>
    <t>Működési célú kiadások</t>
  </si>
  <si>
    <t>II. Felhalmozási célú bevételek és kiadások</t>
  </si>
  <si>
    <t>Felhalmozási célú támogatások államháztartáson belülről</t>
  </si>
  <si>
    <t>Felhalmozási célú átvett pénzeszközök</t>
  </si>
  <si>
    <t>Hitel, kölcsön felvétel</t>
  </si>
  <si>
    <t>Felhalmozási bevételek összesen</t>
  </si>
  <si>
    <t>Fejlesztési hitelek törlesztése</t>
  </si>
  <si>
    <t>Felhalmozási célú kiadások összesen</t>
  </si>
  <si>
    <t>Önkormányzat bevételei összesen</t>
  </si>
  <si>
    <t>Önkormányzat kiadásai összesen</t>
  </si>
  <si>
    <t>I. Működési bevételek és kiadások</t>
  </si>
  <si>
    <t>Intézmény</t>
  </si>
  <si>
    <t>Közalkalmazott</t>
  </si>
  <si>
    <t>Mt. Hatálya alá tartozók</t>
  </si>
  <si>
    <t>Közfoglalkoztatotti létszám</t>
  </si>
  <si>
    <t>Tartósan távollevő munkavállalók létszáma (GYES)</t>
  </si>
  <si>
    <t>Létszám összesen</t>
  </si>
  <si>
    <t>Önkormányzat</t>
  </si>
  <si>
    <t>Igazgatás</t>
  </si>
  <si>
    <t>község-gazdálkodás</t>
  </si>
  <si>
    <t>védőnő</t>
  </si>
  <si>
    <t xml:space="preserve">orvosi rend. </t>
  </si>
  <si>
    <t>teljes munkaidős</t>
  </si>
  <si>
    <t>részmunkaidős</t>
  </si>
  <si>
    <t>könyvtár</t>
  </si>
  <si>
    <t>művelődési ház</t>
  </si>
  <si>
    <t>ebből:</t>
  </si>
  <si>
    <t>III.5. Gyermekétkeztetés támogatása (a+b+c)</t>
  </si>
  <si>
    <t>Normatív támogatások összesen I+III+IV</t>
  </si>
  <si>
    <t>Működési célú költségvetési és kiegészítő támogatás teljesülése</t>
  </si>
  <si>
    <t>1. Közhatalmi bevétel (B3)</t>
  </si>
  <si>
    <t>2. Az önkormányzat központi alrendszeréből származó forrásai (B11)</t>
  </si>
  <si>
    <t>Működési célú átvett pénzeszköz (B6)</t>
  </si>
  <si>
    <t>Áht belüli megelőlegezések teljesítése</t>
  </si>
  <si>
    <t xml:space="preserve">II. Önkormányzat egyéb bevételei </t>
  </si>
  <si>
    <t>Működési célú támogatások államháztartáson belül (B16)</t>
  </si>
  <si>
    <t>Felhalmozási célú támogatások államháztartáson belül (B2)</t>
  </si>
  <si>
    <t>Működési bevételek (B4)</t>
  </si>
  <si>
    <t>Finanszírozási költségvetés összesen</t>
  </si>
  <si>
    <t>I.6.Polgármesteri illetmény támogatása</t>
  </si>
  <si>
    <t>Önkormányzat beruházási kiadásai</t>
  </si>
  <si>
    <t>2021. évre</t>
  </si>
  <si>
    <t>Felhalmozási bevételek B5)</t>
  </si>
  <si>
    <t>adatok ezer Ft-ban</t>
  </si>
  <si>
    <t>Mindösszesen</t>
  </si>
  <si>
    <t>alapilletmény</t>
  </si>
  <si>
    <t>cafetéria</t>
  </si>
  <si>
    <t>Személyi jutt összesen</t>
  </si>
  <si>
    <t>összesen</t>
  </si>
  <si>
    <t>MINDÖSSZESEN</t>
  </si>
  <si>
    <t>Intézményi működési bevételek részletezése</t>
  </si>
  <si>
    <t>1.</t>
  </si>
  <si>
    <t>megnevezés</t>
  </si>
  <si>
    <t>nettó bevétel</t>
  </si>
  <si>
    <t>áfa (27%)</t>
  </si>
  <si>
    <t>2.</t>
  </si>
  <si>
    <t>óvodai étkeztetés</t>
  </si>
  <si>
    <t>3.</t>
  </si>
  <si>
    <t>4.</t>
  </si>
  <si>
    <t>5.</t>
  </si>
  <si>
    <t>szociális étkeztetés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</si>
  <si>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</si>
  <si>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</si>
  <si>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</si>
  <si>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</si>
  <si>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</si>
  <si>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</si>
  <si>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</si>
  <si>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</si>
  <si>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</si>
  <si>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</si>
  <si>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továbbszámlázott szolgáltatások</t>
  </si>
  <si>
    <t>16.</t>
  </si>
  <si>
    <t>17.</t>
  </si>
  <si>
    <t>18.</t>
  </si>
  <si>
    <t>áru- készletértékesítés</t>
  </si>
  <si>
    <t>19.</t>
  </si>
  <si>
    <t>20.</t>
  </si>
  <si>
    <t>21.</t>
  </si>
  <si>
    <t>22.</t>
  </si>
  <si>
    <t>sírhely megváltás</t>
  </si>
  <si>
    <t>23.</t>
  </si>
  <si>
    <t>intézményi bevételek összesen</t>
  </si>
  <si>
    <t xml:space="preserve"> </t>
  </si>
  <si>
    <t>munkaruha</t>
  </si>
  <si>
    <t>Összesen</t>
  </si>
  <si>
    <t>felnőtt vendégétkeztetés</t>
  </si>
  <si>
    <t xml:space="preserve">szolgáltatások ellenért. telj  </t>
  </si>
  <si>
    <t>műv.ház terembérlet</t>
  </si>
  <si>
    <t>saját ingatlan hasznosítás(lakbér,bérleti díj,közterület használati díj,továbbszámlázott rezsidíj)</t>
  </si>
  <si>
    <t>bruttó bevétel</t>
  </si>
  <si>
    <t>ÁHT-én belüli megelőlegzések</t>
  </si>
  <si>
    <t>megbízási díj</t>
  </si>
  <si>
    <t>Nagybánhegyes</t>
  </si>
  <si>
    <t>Bevétel</t>
  </si>
  <si>
    <t>normatíva</t>
  </si>
  <si>
    <t>pótlék</t>
  </si>
  <si>
    <t>szoc.hj.adó</t>
  </si>
  <si>
    <t>irodaszer, nyomt.</t>
  </si>
  <si>
    <t>szakmai anyag</t>
  </si>
  <si>
    <t xml:space="preserve">könyv,  folyóirat </t>
  </si>
  <si>
    <t>egyéb inf.hord.</t>
  </si>
  <si>
    <t>hajtó-kenőanyag</t>
  </si>
  <si>
    <t>kisértékű Teszk</t>
  </si>
  <si>
    <t>egyéb különféle dologi kiadás</t>
  </si>
  <si>
    <t>karbantartás, kisjav</t>
  </si>
  <si>
    <t>Működési célú maradvány</t>
  </si>
  <si>
    <t>Felhalmozási célú maradvány</t>
  </si>
  <si>
    <t>EFOP</t>
  </si>
  <si>
    <t>2022. évre</t>
  </si>
  <si>
    <t>START közfoglalkoztatás</t>
  </si>
  <si>
    <t xml:space="preserve">gyermekétkeztetés (óvoda,iskola) továbbszámlázott </t>
  </si>
  <si>
    <t xml:space="preserve">Nemzeti Egészségbiztosítási Alap (háziorvos,védőnő) </t>
  </si>
  <si>
    <t xml:space="preserve">2. Belső finanszírozású bevétel </t>
  </si>
  <si>
    <t>különbözet</t>
  </si>
  <si>
    <t>A különbözet finanszírozásának módja:</t>
  </si>
  <si>
    <t>Az államháztartásról szóló 2011. évi CXCV. Törvény 23.§. (2) d,e, pontjában foglaltaknak megfelelően a hiány  finanszírozási módjának levezetése</t>
  </si>
  <si>
    <t>Település</t>
  </si>
  <si>
    <t>.... melléklet az …/20...(…...) önkormányzati rendelethez</t>
  </si>
  <si>
    <t>Munkába járás ktgtér.</t>
  </si>
  <si>
    <t>postaköltség</t>
  </si>
  <si>
    <t>szakmai szolgáltatás</t>
  </si>
  <si>
    <t>2020. január 1-i lakosságszám</t>
  </si>
  <si>
    <t>Önkormányzati Hivatal működésének támogatása 2021</t>
  </si>
  <si>
    <t>1240 fő</t>
  </si>
  <si>
    <t xml:space="preserve">2021. évi intézményi működési bevételek </t>
  </si>
  <si>
    <t>2. melléklet az …/2021 (    ) önkormányzati rendelethez</t>
  </si>
  <si>
    <t>2020.év Maradvány</t>
  </si>
  <si>
    <t>Költségvetés tervezet a Kaszaperi Közös Önkormányzati Hivatal Nagybánhegyesi Kirendeltségének 2021. év</t>
  </si>
  <si>
    <t>5. melléklet az …/2021 (    ) önkormányzati rendelethez</t>
  </si>
  <si>
    <t>2021. évi normatív támogatások - Az önkormányzat 2021. évi központi alrendszerből származó forrásai</t>
  </si>
  <si>
    <t>Nagybánhegyes Község Önkormányzata költségvetésének összevont bevételi és kiadási előirányzatának mérlege 2021.</t>
  </si>
  <si>
    <t>2021. évi előirányzat Forint</t>
  </si>
  <si>
    <t>Felhalmozási célú kölcsön visszatérülése (B74)</t>
  </si>
  <si>
    <t>I. Önkormányzati működési kiadások</t>
  </si>
  <si>
    <t>Az önkormányzat 2021. évi költségvetési mérlege (Ft)</t>
  </si>
  <si>
    <t>2021. évi előirányzat</t>
  </si>
  <si>
    <t>2021. évi előirányzat Ft</t>
  </si>
  <si>
    <t>2023. évre</t>
  </si>
  <si>
    <t>2024.évre</t>
  </si>
  <si>
    <t>Nagybánhegyes Község Önkormányzata foglalkoztatottak létszáma 2021.</t>
  </si>
  <si>
    <t>Önkormányzati támogatás</t>
  </si>
  <si>
    <t>cafeteria szja</t>
  </si>
  <si>
    <t>táppénz hozzájárulás</t>
  </si>
  <si>
    <t>Szemüveg ktgtérítés</t>
  </si>
  <si>
    <t>adatok  Ft-ban</t>
  </si>
</sst>
</file>

<file path=xl/styles.xml><?xml version="1.0" encoding="utf-8"?>
<styleSheet xmlns="http://schemas.openxmlformats.org/spreadsheetml/2006/main">
  <numFmts count="6">
    <numFmt numFmtId="6" formatCode="#,##0\ &quot;Ft&quot;;[Red]\-#,##0\ &quot;Ft&quot;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#,##0\ &quot;Ft&quot;"/>
    <numFmt numFmtId="167" formatCode="#,##0.00\ &quot;Ft&quot;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</cellStyleXfs>
  <cellXfs count="274">
    <xf numFmtId="0" fontId="0" fillId="0" borderId="0" xfId="0"/>
    <xf numFmtId="0" fontId="7" fillId="0" borderId="7" xfId="0" applyFont="1" applyBorder="1"/>
    <xf numFmtId="0" fontId="0" fillId="0" borderId="0" xfId="0"/>
    <xf numFmtId="0" fontId="4" fillId="0" borderId="0" xfId="0" applyFont="1" applyAlignment="1"/>
    <xf numFmtId="6" fontId="6" fillId="0" borderId="0" xfId="0" applyNumberFormat="1" applyFont="1" applyAlignment="1">
      <alignment horizontal="left" wrapText="1"/>
    </xf>
    <xf numFmtId="6" fontId="7" fillId="0" borderId="0" xfId="0" applyNumberFormat="1" applyFont="1" applyAlignment="1">
      <alignment horizontal="left" wrapText="1"/>
    </xf>
    <xf numFmtId="0" fontId="5" fillId="0" borderId="1" xfId="0" applyFont="1" applyBorder="1"/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/>
    <xf numFmtId="0" fontId="5" fillId="0" borderId="5" xfId="0" applyFont="1" applyBorder="1"/>
    <xf numFmtId="164" fontId="0" fillId="0" borderId="0" xfId="1" applyNumberFormat="1" applyFont="1"/>
    <xf numFmtId="164" fontId="5" fillId="0" borderId="6" xfId="1" applyNumberFormat="1" applyFont="1" applyBorder="1"/>
    <xf numFmtId="164" fontId="7" fillId="0" borderId="1" xfId="1" applyNumberFormat="1" applyFont="1" applyBorder="1"/>
    <xf numFmtId="164" fontId="5" fillId="0" borderId="1" xfId="1" applyNumberFormat="1" applyFont="1" applyBorder="1"/>
    <xf numFmtId="164" fontId="5" fillId="0" borderId="1" xfId="1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164" fontId="7" fillId="0" borderId="7" xfId="1" applyNumberFormat="1" applyFont="1" applyBorder="1"/>
    <xf numFmtId="0" fontId="5" fillId="0" borderId="4" xfId="0" applyFont="1" applyBorder="1"/>
    <xf numFmtId="0" fontId="5" fillId="0" borderId="3" xfId="0" applyFont="1" applyBorder="1" applyAlignment="1">
      <alignment wrapText="1"/>
    </xf>
    <xf numFmtId="164" fontId="5" fillId="0" borderId="4" xfId="1" applyNumberFormat="1" applyFont="1" applyBorder="1"/>
    <xf numFmtId="0" fontId="5" fillId="0" borderId="8" xfId="0" applyFont="1" applyBorder="1"/>
    <xf numFmtId="0" fontId="5" fillId="0" borderId="9" xfId="0" applyFont="1" applyBorder="1" applyAlignment="1">
      <alignment wrapText="1"/>
    </xf>
    <xf numFmtId="0" fontId="5" fillId="0" borderId="10" xfId="0" applyFont="1" applyBorder="1"/>
    <xf numFmtId="164" fontId="7" fillId="0" borderId="11" xfId="1" applyNumberFormat="1" applyFont="1" applyBorder="1"/>
    <xf numFmtId="0" fontId="5" fillId="0" borderId="7" xfId="0" applyFont="1" applyBorder="1"/>
    <xf numFmtId="0" fontId="5" fillId="0" borderId="6" xfId="0" applyFont="1" applyBorder="1" applyAlignment="1">
      <alignment wrapText="1"/>
    </xf>
    <xf numFmtId="164" fontId="5" fillId="0" borderId="7" xfId="1" applyNumberFormat="1" applyFont="1" applyBorder="1"/>
    <xf numFmtId="164" fontId="7" fillId="0" borderId="4" xfId="1" applyNumberFormat="1" applyFont="1" applyBorder="1" applyAlignment="1">
      <alignment horizontal="right"/>
    </xf>
    <xf numFmtId="164" fontId="7" fillId="0" borderId="11" xfId="1" applyNumberFormat="1" applyFont="1" applyBorder="1" applyAlignment="1">
      <alignment horizontal="right"/>
    </xf>
    <xf numFmtId="0" fontId="6" fillId="0" borderId="9" xfId="0" applyFont="1" applyBorder="1" applyAlignment="1">
      <alignment wrapText="1"/>
    </xf>
    <xf numFmtId="0" fontId="6" fillId="0" borderId="10" xfId="0" applyFont="1" applyBorder="1"/>
    <xf numFmtId="164" fontId="6" fillId="0" borderId="11" xfId="1" applyNumberFormat="1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3" fontId="2" fillId="0" borderId="1" xfId="0" applyNumberFormat="1" applyFont="1" applyBorder="1"/>
    <xf numFmtId="0" fontId="0" fillId="0" borderId="1" xfId="0" applyFont="1" applyFill="1" applyBorder="1"/>
    <xf numFmtId="3" fontId="0" fillId="0" borderId="1" xfId="0" applyNumberFormat="1" applyBorder="1"/>
    <xf numFmtId="0" fontId="0" fillId="0" borderId="1" xfId="0" applyFill="1" applyBorder="1"/>
    <xf numFmtId="0" fontId="2" fillId="0" borderId="7" xfId="0" applyFont="1" applyBorder="1"/>
    <xf numFmtId="0" fontId="0" fillId="0" borderId="7" xfId="0" applyBorder="1"/>
    <xf numFmtId="0" fontId="0" fillId="0" borderId="4" xfId="0" applyBorder="1"/>
    <xf numFmtId="0" fontId="0" fillId="0" borderId="4" xfId="0" applyFill="1" applyBorder="1"/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8" xfId="0" applyBorder="1"/>
    <xf numFmtId="3" fontId="0" fillId="0" borderId="7" xfId="0" applyNumberFormat="1" applyBorder="1"/>
    <xf numFmtId="0" fontId="0" fillId="0" borderId="0" xfId="0" applyBorder="1"/>
    <xf numFmtId="0" fontId="2" fillId="0" borderId="8" xfId="0" applyFont="1" applyBorder="1"/>
    <xf numFmtId="0" fontId="2" fillId="0" borderId="10" xfId="0" applyFont="1" applyBorder="1"/>
    <xf numFmtId="0" fontId="0" fillId="0" borderId="7" xfId="0" applyFill="1" applyBorder="1"/>
    <xf numFmtId="0" fontId="11" fillId="0" borderId="1" xfId="0" applyFont="1" applyBorder="1"/>
    <xf numFmtId="0" fontId="12" fillId="0" borderId="8" xfId="0" applyFont="1" applyBorder="1"/>
    <xf numFmtId="0" fontId="12" fillId="0" borderId="11" xfId="0" applyFont="1" applyBorder="1"/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" xfId="0" applyFont="1" applyBorder="1"/>
    <xf numFmtId="0" fontId="13" fillId="0" borderId="1" xfId="0" applyFont="1" applyBorder="1"/>
    <xf numFmtId="0" fontId="12" fillId="0" borderId="7" xfId="0" applyFont="1" applyBorder="1"/>
    <xf numFmtId="0" fontId="11" fillId="0" borderId="7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7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2" fillId="2" borderId="8" xfId="0" applyFont="1" applyFill="1" applyBorder="1"/>
    <xf numFmtId="0" fontId="10" fillId="0" borderId="1" xfId="0" applyFont="1" applyBorder="1"/>
    <xf numFmtId="0" fontId="10" fillId="0" borderId="7" xfId="0" applyFont="1" applyBorder="1"/>
    <xf numFmtId="0" fontId="10" fillId="0" borderId="4" xfId="0" applyFont="1" applyBorder="1"/>
    <xf numFmtId="0" fontId="14" fillId="0" borderId="8" xfId="0" applyFont="1" applyBorder="1"/>
    <xf numFmtId="0" fontId="14" fillId="0" borderId="10" xfId="0" applyFont="1" applyBorder="1"/>
    <xf numFmtId="0" fontId="10" fillId="2" borderId="4" xfId="0" applyFont="1" applyFill="1" applyBorder="1"/>
    <xf numFmtId="0" fontId="10" fillId="2" borderId="1" xfId="0" applyFont="1" applyFill="1" applyBorder="1"/>
    <xf numFmtId="0" fontId="2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164" fontId="16" fillId="0" borderId="1" xfId="1" applyNumberFormat="1" applyFont="1" applyBorder="1"/>
    <xf numFmtId="3" fontId="0" fillId="0" borderId="15" xfId="0" applyNumberFormat="1" applyBorder="1"/>
    <xf numFmtId="3" fontId="18" fillId="0" borderId="1" xfId="0" applyNumberFormat="1" applyFont="1" applyBorder="1"/>
    <xf numFmtId="0" fontId="19" fillId="0" borderId="1" xfId="0" applyFont="1" applyBorder="1"/>
    <xf numFmtId="3" fontId="19" fillId="0" borderId="1" xfId="0" applyNumberFormat="1" applyFont="1" applyBorder="1"/>
    <xf numFmtId="0" fontId="19" fillId="0" borderId="7" xfId="0" applyFont="1" applyBorder="1"/>
    <xf numFmtId="3" fontId="19" fillId="0" borderId="11" xfId="0" applyNumberFormat="1" applyFont="1" applyBorder="1"/>
    <xf numFmtId="0" fontId="2" fillId="0" borderId="0" xfId="0" applyFont="1"/>
    <xf numFmtId="3" fontId="0" fillId="0" borderId="0" xfId="0" applyNumberFormat="1"/>
    <xf numFmtId="3" fontId="0" fillId="2" borderId="11" xfId="0" applyNumberFormat="1" applyFill="1" applyBorder="1"/>
    <xf numFmtId="43" fontId="0" fillId="0" borderId="0" xfId="1" applyFont="1"/>
    <xf numFmtId="164" fontId="0" fillId="0" borderId="15" xfId="1" applyNumberFormat="1" applyFont="1" applyBorder="1"/>
    <xf numFmtId="164" fontId="20" fillId="0" borderId="3" xfId="1" applyNumberFormat="1" applyFont="1" applyBorder="1"/>
    <xf numFmtId="164" fontId="0" fillId="0" borderId="7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18" xfId="1" applyNumberFormat="1" applyFont="1" applyBorder="1"/>
    <xf numFmtId="164" fontId="0" fillId="2" borderId="15" xfId="1" applyNumberFormat="1" applyFont="1" applyFill="1" applyBorder="1"/>
    <xf numFmtId="164" fontId="12" fillId="0" borderId="1" xfId="1" applyNumberFormat="1" applyFont="1" applyBorder="1"/>
    <xf numFmtId="164" fontId="11" fillId="0" borderId="1" xfId="1" applyNumberFormat="1" applyFont="1" applyBorder="1"/>
    <xf numFmtId="164" fontId="11" fillId="0" borderId="7" xfId="1" applyNumberFormat="1" applyFont="1" applyBorder="1"/>
    <xf numFmtId="164" fontId="12" fillId="0" borderId="11" xfId="1" applyNumberFormat="1" applyFont="1" applyBorder="1"/>
    <xf numFmtId="164" fontId="12" fillId="0" borderId="4" xfId="1" applyNumberFormat="1" applyFont="1" applyBorder="1"/>
    <xf numFmtId="0" fontId="12" fillId="0" borderId="18" xfId="0" applyFont="1" applyBorder="1"/>
    <xf numFmtId="0" fontId="11" fillId="0" borderId="18" xfId="0" applyFont="1" applyBorder="1"/>
    <xf numFmtId="0" fontId="11" fillId="0" borderId="10" xfId="0" applyFont="1" applyBorder="1"/>
    <xf numFmtId="0" fontId="12" fillId="0" borderId="10" xfId="0" applyFont="1" applyBorder="1"/>
    <xf numFmtId="164" fontId="12" fillId="2" borderId="11" xfId="0" applyNumberFormat="1" applyFont="1" applyFill="1" applyBorder="1"/>
    <xf numFmtId="3" fontId="12" fillId="2" borderId="11" xfId="0" applyNumberFormat="1" applyFont="1" applyFill="1" applyBorder="1"/>
    <xf numFmtId="0" fontId="13" fillId="0" borderId="23" xfId="0" applyFont="1" applyBorder="1"/>
    <xf numFmtId="1" fontId="0" fillId="0" borderId="15" xfId="1" applyNumberFormat="1" applyFont="1" applyBorder="1"/>
    <xf numFmtId="1" fontId="10" fillId="2" borderId="1" xfId="0" applyNumberFormat="1" applyFont="1" applyFill="1" applyBorder="1"/>
    <xf numFmtId="3" fontId="0" fillId="3" borderId="7" xfId="0" applyNumberFormat="1" applyFill="1" applyBorder="1"/>
    <xf numFmtId="0" fontId="21" fillId="0" borderId="0" xfId="0" applyFont="1"/>
    <xf numFmtId="164" fontId="20" fillId="0" borderId="24" xfId="1" applyNumberFormat="1" applyFont="1" applyBorder="1"/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" xfId="0" applyFont="1" applyBorder="1"/>
    <xf numFmtId="164" fontId="27" fillId="0" borderId="0" xfId="1" applyNumberFormat="1" applyFont="1" applyAlignment="1">
      <alignment wrapText="1"/>
    </xf>
    <xf numFmtId="0" fontId="23" fillId="0" borderId="1" xfId="0" applyFont="1" applyBorder="1" applyAlignment="1"/>
    <xf numFmtId="164" fontId="7" fillId="0" borderId="1" xfId="2" applyNumberFormat="1" applyFont="1" applyBorder="1"/>
    <xf numFmtId="164" fontId="23" fillId="0" borderId="12" xfId="2" applyNumberFormat="1" applyFont="1" applyBorder="1"/>
    <xf numFmtId="0" fontId="27" fillId="0" borderId="0" xfId="0" applyFont="1"/>
    <xf numFmtId="0" fontId="27" fillId="0" borderId="1" xfId="0" applyFont="1" applyBorder="1" applyAlignment="1"/>
    <xf numFmtId="164" fontId="5" fillId="0" borderId="1" xfId="2" applyNumberFormat="1" applyFont="1" applyBorder="1"/>
    <xf numFmtId="0" fontId="27" fillId="0" borderId="1" xfId="2" applyNumberFormat="1" applyFont="1" applyBorder="1"/>
    <xf numFmtId="3" fontId="27" fillId="0" borderId="0" xfId="0" applyNumberFormat="1" applyFont="1"/>
    <xf numFmtId="164" fontId="5" fillId="0" borderId="1" xfId="2" applyNumberFormat="1" applyFont="1" applyBorder="1" applyAlignment="1"/>
    <xf numFmtId="164" fontId="5" fillId="0" borderId="1" xfId="2" applyNumberFormat="1" applyFont="1" applyFill="1" applyBorder="1" applyAlignment="1"/>
    <xf numFmtId="164" fontId="5" fillId="0" borderId="1" xfId="2" applyNumberFormat="1" applyFont="1" applyFill="1" applyBorder="1"/>
    <xf numFmtId="0" fontId="27" fillId="3" borderId="1" xfId="0" applyFont="1" applyFill="1" applyBorder="1" applyAlignment="1"/>
    <xf numFmtId="0" fontId="27" fillId="0" borderId="1" xfId="0" applyFont="1" applyFill="1" applyBorder="1" applyAlignment="1"/>
    <xf numFmtId="1" fontId="7" fillId="0" borderId="1" xfId="1" applyNumberFormat="1" applyFont="1" applyBorder="1"/>
    <xf numFmtId="0" fontId="7" fillId="0" borderId="1" xfId="2" applyNumberFormat="1" applyFont="1" applyBorder="1"/>
    <xf numFmtId="1" fontId="23" fillId="0" borderId="1" xfId="2" applyNumberFormat="1" applyFont="1" applyBorder="1" applyAlignment="1"/>
    <xf numFmtId="164" fontId="0" fillId="0" borderId="0" xfId="0" applyNumberFormat="1"/>
    <xf numFmtId="0" fontId="21" fillId="0" borderId="23" xfId="0" applyFont="1" applyBorder="1"/>
    <xf numFmtId="0" fontId="22" fillId="0" borderId="0" xfId="0" applyFont="1" applyAlignment="1">
      <alignment horizontal="center"/>
    </xf>
    <xf numFmtId="0" fontId="27" fillId="0" borderId="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165" fontId="0" fillId="0" borderId="1" xfId="1" applyNumberFormat="1" applyFont="1" applyBorder="1"/>
    <xf numFmtId="3" fontId="0" fillId="0" borderId="0" xfId="0" applyNumberFormat="1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19" fillId="0" borderId="0" xfId="0" applyFont="1" applyBorder="1" applyAlignment="1">
      <alignment horizontal="center" wrapText="1"/>
    </xf>
    <xf numFmtId="0" fontId="29" fillId="0" borderId="32" xfId="0" applyFont="1" applyBorder="1" applyAlignment="1">
      <alignment horizontal="center"/>
    </xf>
    <xf numFmtId="164" fontId="29" fillId="0" borderId="35" xfId="1" applyNumberFormat="1" applyFont="1" applyBorder="1" applyAlignment="1">
      <alignment horizontal="center"/>
    </xf>
    <xf numFmtId="164" fontId="29" fillId="0" borderId="0" xfId="1" applyNumberFormat="1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166" fontId="29" fillId="0" borderId="2" xfId="1" applyNumberFormat="1" applyFont="1" applyBorder="1" applyAlignment="1"/>
    <xf numFmtId="164" fontId="29" fillId="0" borderId="38" xfId="1" applyNumberFormat="1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19" fillId="0" borderId="40" xfId="0" applyFont="1" applyBorder="1"/>
    <xf numFmtId="164" fontId="29" fillId="0" borderId="0" xfId="0" applyNumberFormat="1" applyFont="1"/>
    <xf numFmtId="164" fontId="19" fillId="4" borderId="38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164" fontId="19" fillId="4" borderId="43" xfId="1" applyNumberFormat="1" applyFont="1" applyFill="1" applyBorder="1" applyAlignment="1">
      <alignment horizontal="center"/>
    </xf>
    <xf numFmtId="164" fontId="29" fillId="0" borderId="0" xfId="1" applyNumberFormat="1" applyFont="1" applyAlignment="1">
      <alignment horizontal="center"/>
    </xf>
    <xf numFmtId="164" fontId="29" fillId="0" borderId="0" xfId="1" applyNumberFormat="1" applyFont="1" applyFill="1" applyAlignment="1">
      <alignment horizontal="center"/>
    </xf>
    <xf numFmtId="167" fontId="19" fillId="0" borderId="0" xfId="1" applyNumberFormat="1" applyFont="1" applyAlignment="1">
      <alignment horizontal="center"/>
    </xf>
    <xf numFmtId="0" fontId="19" fillId="0" borderId="0" xfId="0" applyFont="1"/>
    <xf numFmtId="3" fontId="0" fillId="3" borderId="1" xfId="0" applyNumberFormat="1" applyFill="1" applyBorder="1"/>
    <xf numFmtId="0" fontId="14" fillId="0" borderId="1" xfId="0" applyFont="1" applyBorder="1"/>
    <xf numFmtId="0" fontId="14" fillId="0" borderId="7" xfId="0" applyFont="1" applyBorder="1"/>
    <xf numFmtId="3" fontId="10" fillId="0" borderId="4" xfId="0" applyNumberFormat="1" applyFont="1" applyBorder="1"/>
    <xf numFmtId="3" fontId="10" fillId="0" borderId="1" xfId="0" applyNumberFormat="1" applyFont="1" applyBorder="1"/>
    <xf numFmtId="3" fontId="14" fillId="0" borderId="1" xfId="0" applyNumberFormat="1" applyFont="1" applyBorder="1"/>
    <xf numFmtId="1" fontId="10" fillId="0" borderId="4" xfId="0" applyNumberFormat="1" applyFont="1" applyBorder="1"/>
    <xf numFmtId="0" fontId="14" fillId="0" borderId="9" xfId="0" applyFont="1" applyBorder="1"/>
    <xf numFmtId="0" fontId="10" fillId="0" borderId="18" xfId="0" applyFont="1" applyBorder="1"/>
    <xf numFmtId="0" fontId="10" fillId="0" borderId="44" xfId="0" applyFont="1" applyBorder="1"/>
    <xf numFmtId="1" fontId="10" fillId="2" borderId="4" xfId="0" applyNumberFormat="1" applyFont="1" applyFill="1" applyBorder="1"/>
    <xf numFmtId="0" fontId="2" fillId="0" borderId="0" xfId="0" applyFont="1" applyBorder="1" applyAlignment="1">
      <alignment horizontal="center"/>
    </xf>
    <xf numFmtId="3" fontId="0" fillId="0" borderId="1" xfId="0" applyNumberFormat="1" applyFill="1" applyBorder="1"/>
    <xf numFmtId="0" fontId="2" fillId="0" borderId="0" xfId="0" applyFont="1" applyBorder="1" applyAlignment="1">
      <alignment horizontal="center"/>
    </xf>
    <xf numFmtId="164" fontId="27" fillId="0" borderId="1" xfId="2" applyNumberFormat="1" applyFont="1" applyBorder="1"/>
    <xf numFmtId="3" fontId="2" fillId="0" borderId="11" xfId="0" applyNumberFormat="1" applyFont="1" applyBorder="1"/>
    <xf numFmtId="3" fontId="0" fillId="0" borderId="4" xfId="0" applyNumberFormat="1" applyFill="1" applyBorder="1"/>
    <xf numFmtId="3" fontId="0" fillId="0" borderId="11" xfId="0" applyNumberFormat="1" applyBorder="1"/>
    <xf numFmtId="3" fontId="10" fillId="2" borderId="4" xfId="0" applyNumberFormat="1" applyFont="1" applyFill="1" applyBorder="1"/>
    <xf numFmtId="1" fontId="14" fillId="0" borderId="10" xfId="0" applyNumberFormat="1" applyFont="1" applyBorder="1"/>
    <xf numFmtId="1" fontId="14" fillId="0" borderId="4" xfId="0" applyNumberFormat="1" applyFont="1" applyBorder="1"/>
    <xf numFmtId="0" fontId="31" fillId="0" borderId="0" xfId="3" applyFont="1"/>
    <xf numFmtId="0" fontId="32" fillId="0" borderId="1" xfId="3" applyFont="1" applyBorder="1" applyAlignment="1">
      <alignment horizontal="center"/>
    </xf>
    <xf numFmtId="0" fontId="32" fillId="0" borderId="1" xfId="3" applyFont="1" applyBorder="1" applyAlignment="1">
      <alignment horizontal="center" wrapText="1"/>
    </xf>
    <xf numFmtId="0" fontId="32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vertical="center" wrapText="1"/>
    </xf>
    <xf numFmtId="0" fontId="32" fillId="0" borderId="1" xfId="3" applyFont="1" applyBorder="1"/>
    <xf numFmtId="0" fontId="32" fillId="0" borderId="0" xfId="3" applyFont="1"/>
    <xf numFmtId="6" fontId="32" fillId="0" borderId="1" xfId="3" applyNumberFormat="1" applyFont="1" applyBorder="1"/>
    <xf numFmtId="166" fontId="32" fillId="0" borderId="1" xfId="3" applyNumberFormat="1" applyFont="1" applyBorder="1"/>
    <xf numFmtId="0" fontId="30" fillId="0" borderId="0" xfId="3"/>
    <xf numFmtId="0" fontId="2" fillId="0" borderId="1" xfId="0" applyFont="1" applyFill="1" applyBorder="1"/>
    <xf numFmtId="0" fontId="2" fillId="0" borderId="0" xfId="0" applyFont="1" applyBorder="1"/>
    <xf numFmtId="3" fontId="2" fillId="0" borderId="22" xfId="0" applyNumberFormat="1" applyFont="1" applyBorder="1"/>
    <xf numFmtId="3" fontId="2" fillId="2" borderId="11" xfId="0" applyNumberFormat="1" applyFont="1" applyFill="1" applyBorder="1"/>
    <xf numFmtId="3" fontId="2" fillId="0" borderId="4" xfId="0" applyNumberFormat="1" applyFont="1" applyBorder="1"/>
    <xf numFmtId="3" fontId="17" fillId="0" borderId="15" xfId="0" applyNumberFormat="1" applyFont="1" applyBorder="1"/>
    <xf numFmtId="3" fontId="0" fillId="0" borderId="4" xfId="0" applyNumberFormat="1" applyBorder="1"/>
    <xf numFmtId="3" fontId="12" fillId="0" borderId="1" xfId="0" applyNumberFormat="1" applyFont="1" applyBorder="1"/>
    <xf numFmtId="3" fontId="10" fillId="2" borderId="1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3" fontId="0" fillId="0" borderId="1" xfId="0" applyNumberFormat="1" applyFont="1" applyBorder="1"/>
    <xf numFmtId="3" fontId="12" fillId="0" borderId="4" xfId="0" applyNumberFormat="1" applyFont="1" applyBorder="1"/>
    <xf numFmtId="0" fontId="29" fillId="0" borderId="28" xfId="0" applyFont="1" applyBorder="1" applyAlignment="1">
      <alignment horizontal="center"/>
    </xf>
    <xf numFmtId="166" fontId="29" fillId="0" borderId="6" xfId="1" applyNumberFormat="1" applyFont="1" applyBorder="1" applyAlignment="1">
      <alignment wrapText="1"/>
    </xf>
    <xf numFmtId="0" fontId="29" fillId="0" borderId="20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164" fontId="29" fillId="0" borderId="1" xfId="1" applyNumberFormat="1" applyFont="1" applyBorder="1" applyAlignment="1">
      <alignment horizontal="center"/>
    </xf>
    <xf numFmtId="164" fontId="29" fillId="0" borderId="37" xfId="1" applyNumberFormat="1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29" fillId="0" borderId="12" xfId="1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19" fillId="4" borderId="25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4" borderId="25" xfId="0" applyFont="1" applyFill="1" applyBorder="1" applyAlignment="1">
      <alignment horizontal="center"/>
    </xf>
    <xf numFmtId="0" fontId="19" fillId="4" borderId="4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jk&#243;%20Alexandra/AppData/Local/Microsoft/Windows/Temporary%20Internet%20Files/Content.Outlook/B0PGH8JJ/2021%20%20&#233;vi%20ktgvet&#233;si%20rendelet%20mell&#233;kletek%20terv%20+8%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szteletdíj"/>
      <sheetName val="2021.évi bérek"/>
      <sheetName val="Közös Hivatal normatíva"/>
      <sheetName val="5.Kaszaper"/>
      <sheetName val="bevétel"/>
      <sheetName val="kiadás"/>
      <sheetName val="Normatíva"/>
      <sheetName val="Bevételek - mérleg"/>
      <sheetName val="Kiadások - mérleg"/>
      <sheetName val="Hiány finanszírozása"/>
      <sheetName val="2021. évi költségvetési mérleg"/>
      <sheetName val="3 éves tervezet"/>
      <sheetName val="2021. létszám"/>
    </sheetNames>
    <sheetDataSet>
      <sheetData sheetId="0"/>
      <sheetData sheetId="1"/>
      <sheetData sheetId="2"/>
      <sheetData sheetId="3"/>
      <sheetData sheetId="4"/>
      <sheetData sheetId="5">
        <row r="13">
          <cell r="AB13">
            <v>64910211</v>
          </cell>
        </row>
        <row r="17">
          <cell r="AB17">
            <v>8315811</v>
          </cell>
        </row>
        <row r="56">
          <cell r="AB56">
            <v>87420490</v>
          </cell>
        </row>
        <row r="57">
          <cell r="AB57">
            <v>10303000</v>
          </cell>
        </row>
        <row r="58">
          <cell r="AB58">
            <v>150000</v>
          </cell>
        </row>
        <row r="59">
          <cell r="AB59">
            <v>1874880</v>
          </cell>
        </row>
        <row r="60">
          <cell r="AB60">
            <v>6000000</v>
          </cell>
        </row>
        <row r="61">
          <cell r="AB61">
            <v>1458534</v>
          </cell>
        </row>
        <row r="62">
          <cell r="AB62">
            <v>21236071</v>
          </cell>
        </row>
        <row r="63">
          <cell r="AB63">
            <v>703000</v>
          </cell>
        </row>
        <row r="64">
          <cell r="AB64">
            <v>231850</v>
          </cell>
        </row>
        <row r="65">
          <cell r="AB65">
            <v>0</v>
          </cell>
        </row>
        <row r="67">
          <cell r="AB67">
            <v>5846307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1052000</v>
          </cell>
        </row>
        <row r="73">
          <cell r="E73">
            <v>1458495</v>
          </cell>
        </row>
        <row r="74">
          <cell r="AB74">
            <v>2366520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workbookViewId="0">
      <selection activeCell="D4" sqref="D4"/>
    </sheetView>
  </sheetViews>
  <sheetFormatPr defaultRowHeight="12.75"/>
  <cols>
    <col min="1" max="1" width="24.28515625" style="192" customWidth="1"/>
    <col min="2" max="2" width="21.28515625" style="192" customWidth="1"/>
    <col min="3" max="3" width="36.28515625" style="192" customWidth="1"/>
    <col min="4" max="4" width="20.28515625" style="192" customWidth="1"/>
    <col min="5" max="5" width="18.7109375" style="192" customWidth="1"/>
    <col min="6" max="6" width="21" style="192" customWidth="1"/>
    <col min="7" max="7" width="18.140625" style="192" customWidth="1"/>
    <col min="8" max="8" width="18.5703125" style="192" customWidth="1"/>
    <col min="9" max="9" width="16.7109375" style="192" customWidth="1"/>
    <col min="10" max="10" width="19.140625" style="192" customWidth="1"/>
    <col min="11" max="11" width="17.42578125" style="192" customWidth="1"/>
    <col min="12" max="12" width="14.7109375" style="192" customWidth="1"/>
    <col min="13" max="16384" width="9.140625" style="192"/>
  </cols>
  <sheetData>
    <row r="1" spans="1:6" s="183" customFormat="1" ht="18"/>
    <row r="2" spans="1:6" s="183" customFormat="1" ht="18"/>
    <row r="3" spans="1:6" s="183" customFormat="1" ht="18"/>
    <row r="4" spans="1:6" s="189" customFormat="1" ht="59.25" customHeight="1">
      <c r="A4" s="184" t="s">
        <v>215</v>
      </c>
      <c r="B4" s="185" t="s">
        <v>220</v>
      </c>
      <c r="C4" s="185" t="s">
        <v>221</v>
      </c>
      <c r="D4" s="186" t="s">
        <v>225</v>
      </c>
      <c r="E4" s="187" t="s">
        <v>183</v>
      </c>
      <c r="F4" s="188" t="s">
        <v>142</v>
      </c>
    </row>
    <row r="5" spans="1:6" s="189" customFormat="1" ht="23.25" customHeight="1">
      <c r="A5" s="188" t="s">
        <v>191</v>
      </c>
      <c r="B5" s="184" t="s">
        <v>222</v>
      </c>
      <c r="C5" s="190">
        <v>21820674</v>
      </c>
      <c r="D5" s="191"/>
      <c r="E5" s="190">
        <f>SUM(C5:D5)</f>
        <v>21820674</v>
      </c>
      <c r="F5" s="190">
        <f>SUM(E5:E5)</f>
        <v>21820674</v>
      </c>
    </row>
    <row r="6" spans="1:6" s="183" customFormat="1" ht="32.25" customHeight="1">
      <c r="A6" s="188" t="s">
        <v>183</v>
      </c>
      <c r="B6" s="190"/>
      <c r="C6" s="190">
        <f>SUM(C5:C5)</f>
        <v>21820674</v>
      </c>
      <c r="D6" s="190">
        <f t="shared" ref="D6:F6" si="0">SUM(D5:D5)</f>
        <v>0</v>
      </c>
      <c r="E6" s="190">
        <f t="shared" si="0"/>
        <v>21820674</v>
      </c>
      <c r="F6" s="190">
        <f t="shared" si="0"/>
        <v>21820674</v>
      </c>
    </row>
    <row r="7" spans="1:6" s="183" customFormat="1" ht="27" customHeight="1"/>
    <row r="8" spans="1:6" s="183" customFormat="1" ht="27" customHeight="1"/>
    <row r="9" spans="1:6" s="183" customFormat="1" ht="27" customHeight="1"/>
    <row r="10" spans="1:6" s="183" customFormat="1" ht="29.25" customHeight="1"/>
    <row r="11" spans="1:6" s="183" customFormat="1" ht="29.25" customHeight="1"/>
    <row r="12" spans="1:6" s="183" customFormat="1" ht="29.25" customHeight="1"/>
    <row r="13" spans="1:6" s="183" customFormat="1" ht="35.25" customHeight="1"/>
    <row r="14" spans="1:6" s="183" customFormat="1" ht="18"/>
    <row r="15" spans="1:6" s="183" customFormat="1" ht="18"/>
    <row r="16" spans="1:6" s="183" customFormat="1" ht="18"/>
  </sheetData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23" sqref="F23"/>
    </sheetView>
  </sheetViews>
  <sheetFormatPr defaultRowHeight="15"/>
  <cols>
    <col min="1" max="1" width="14" customWidth="1"/>
    <col min="2" max="2" width="18.7109375" style="2" customWidth="1"/>
    <col min="3" max="3" width="18.42578125" customWidth="1"/>
    <col min="4" max="4" width="15" customWidth="1"/>
    <col min="5" max="5" width="22.42578125" customWidth="1"/>
    <col min="6" max="6" width="26.5703125" customWidth="1"/>
    <col min="7" max="7" width="46.5703125" customWidth="1"/>
    <col min="8" max="8" width="16.85546875" customWidth="1"/>
  </cols>
  <sheetData>
    <row r="1" spans="1:8">
      <c r="A1" s="255" t="s">
        <v>238</v>
      </c>
      <c r="B1" s="255"/>
      <c r="C1" s="255"/>
      <c r="D1" s="255"/>
      <c r="E1" s="255"/>
      <c r="F1" s="255"/>
      <c r="G1" s="255"/>
      <c r="H1" s="255"/>
    </row>
    <row r="2" spans="1:8">
      <c r="A2" s="255" t="s">
        <v>109</v>
      </c>
      <c r="B2" s="255"/>
      <c r="C2" s="255" t="s">
        <v>110</v>
      </c>
      <c r="D2" s="255"/>
      <c r="E2" s="33" t="s">
        <v>111</v>
      </c>
      <c r="F2" s="33" t="s">
        <v>112</v>
      </c>
      <c r="G2" s="33" t="s">
        <v>113</v>
      </c>
      <c r="H2" s="33" t="s">
        <v>114</v>
      </c>
    </row>
    <row r="3" spans="1:8" s="2" customFormat="1">
      <c r="A3" s="74"/>
      <c r="B3" s="74"/>
      <c r="C3" s="74" t="s">
        <v>120</v>
      </c>
      <c r="D3" s="74" t="s">
        <v>121</v>
      </c>
      <c r="E3" s="33"/>
      <c r="F3" s="33"/>
      <c r="G3" s="33"/>
      <c r="H3" s="33"/>
    </row>
    <row r="4" spans="1:8">
      <c r="A4" s="33" t="s">
        <v>115</v>
      </c>
      <c r="B4" s="33"/>
      <c r="C4" s="33">
        <f>SUM(C5:C11)</f>
        <v>7</v>
      </c>
      <c r="D4" s="33">
        <f>SUM(D5:D11)</f>
        <v>2</v>
      </c>
      <c r="E4" s="33">
        <f>SUM(E5:E11)</f>
        <v>4</v>
      </c>
      <c r="F4" s="33">
        <v>21</v>
      </c>
      <c r="G4" s="34">
        <v>0</v>
      </c>
      <c r="H4" s="34">
        <f>SUM(C4:G4)</f>
        <v>34</v>
      </c>
    </row>
    <row r="5" spans="1:8">
      <c r="A5" s="76" t="s">
        <v>124</v>
      </c>
      <c r="B5" s="75" t="s">
        <v>116</v>
      </c>
      <c r="C5" s="75">
        <v>1</v>
      </c>
      <c r="D5" s="75">
        <v>1</v>
      </c>
      <c r="E5" s="75"/>
      <c r="F5" s="75"/>
      <c r="G5" s="75"/>
      <c r="H5" s="75"/>
    </row>
    <row r="6" spans="1:8">
      <c r="A6" s="75"/>
      <c r="B6" s="75" t="s">
        <v>206</v>
      </c>
      <c r="C6" s="75"/>
      <c r="D6" s="75"/>
      <c r="E6" s="75">
        <v>1</v>
      </c>
      <c r="F6" s="75"/>
      <c r="G6" s="75"/>
      <c r="H6" s="75"/>
    </row>
    <row r="7" spans="1:8">
      <c r="A7" s="75"/>
      <c r="B7" s="75" t="s">
        <v>117</v>
      </c>
      <c r="C7" s="75">
        <v>2</v>
      </c>
      <c r="D7" s="75"/>
      <c r="E7" s="75">
        <v>3</v>
      </c>
      <c r="F7" s="75"/>
      <c r="G7" s="75"/>
      <c r="H7" s="75"/>
    </row>
    <row r="8" spans="1:8">
      <c r="A8" s="75"/>
      <c r="B8" s="75" t="s">
        <v>118</v>
      </c>
      <c r="C8" s="75">
        <v>1</v>
      </c>
      <c r="D8" s="75">
        <v>1</v>
      </c>
      <c r="E8" s="75"/>
      <c r="F8" s="75"/>
      <c r="G8" s="75"/>
      <c r="H8" s="75"/>
    </row>
    <row r="9" spans="1:8">
      <c r="A9" s="75"/>
      <c r="B9" s="75" t="s">
        <v>119</v>
      </c>
      <c r="C9" s="75">
        <v>1</v>
      </c>
      <c r="D9" s="75"/>
      <c r="E9" s="75"/>
      <c r="F9" s="75"/>
      <c r="G9" s="75"/>
      <c r="H9" s="75"/>
    </row>
    <row r="10" spans="1:8">
      <c r="A10" s="75"/>
      <c r="B10" s="75" t="s">
        <v>122</v>
      </c>
      <c r="C10" s="75">
        <v>1</v>
      </c>
      <c r="D10" s="75"/>
      <c r="E10" s="75"/>
      <c r="F10" s="75"/>
      <c r="G10" s="75"/>
      <c r="H10" s="75"/>
    </row>
    <row r="11" spans="1:8">
      <c r="A11" s="75"/>
      <c r="B11" s="75" t="s">
        <v>123</v>
      </c>
      <c r="C11" s="75">
        <v>1</v>
      </c>
      <c r="D11" s="75"/>
      <c r="E11" s="75"/>
      <c r="F11" s="75"/>
      <c r="G11" s="75"/>
      <c r="H11" s="75"/>
    </row>
  </sheetData>
  <mergeCells count="3">
    <mergeCell ref="A1:H1"/>
    <mergeCell ref="C2:D2"/>
    <mergeCell ref="A2:B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I1" sqref="I1:J1"/>
    </sheetView>
  </sheetViews>
  <sheetFormatPr defaultRowHeight="15"/>
  <cols>
    <col min="1" max="1" width="2.85546875" style="144" customWidth="1"/>
    <col min="2" max="2" width="4.28515625" style="143" customWidth="1"/>
    <col min="3" max="3" width="11.42578125" style="144" customWidth="1"/>
    <col min="4" max="4" width="14.7109375" style="144" customWidth="1"/>
    <col min="5" max="5" width="18.28515625" style="144" customWidth="1"/>
    <col min="6" max="6" width="2.85546875" style="144" customWidth="1"/>
    <col min="7" max="7" width="4" style="144" customWidth="1"/>
    <col min="8" max="8" width="15.42578125" style="144" customWidth="1"/>
    <col min="9" max="9" width="9.140625" style="144"/>
    <col min="10" max="10" width="11" style="144" customWidth="1"/>
    <col min="11" max="16384" width="9.140625" style="144"/>
  </cols>
  <sheetData>
    <row r="1" spans="1:10">
      <c r="A1" s="3" t="s">
        <v>227</v>
      </c>
      <c r="I1" s="222" t="s">
        <v>243</v>
      </c>
      <c r="J1" s="222"/>
    </row>
    <row r="2" spans="1:10">
      <c r="A2" s="3"/>
      <c r="I2" s="137"/>
      <c r="J2" s="137"/>
    </row>
    <row r="3" spans="1:10">
      <c r="A3" s="3"/>
      <c r="I3" s="137"/>
      <c r="J3" s="137"/>
    </row>
    <row r="5" spans="1:10" ht="30" customHeight="1">
      <c r="C5" s="223" t="s">
        <v>226</v>
      </c>
      <c r="D5" s="223"/>
      <c r="E5" s="223"/>
      <c r="F5" s="223"/>
      <c r="G5" s="223"/>
      <c r="H5" s="223"/>
      <c r="I5" s="223"/>
    </row>
    <row r="6" spans="1:10">
      <c r="C6" s="143"/>
      <c r="D6" s="143"/>
      <c r="E6" s="143"/>
      <c r="F6" s="143"/>
      <c r="G6" s="143"/>
      <c r="H6" s="143"/>
      <c r="I6" s="143"/>
    </row>
    <row r="7" spans="1:10">
      <c r="C7" s="143"/>
      <c r="D7" s="143"/>
      <c r="E7" s="143"/>
      <c r="F7" s="143"/>
      <c r="G7" s="143"/>
      <c r="H7" s="143"/>
      <c r="I7" s="143"/>
    </row>
    <row r="8" spans="1:10" ht="15.75" thickBot="1">
      <c r="C8" s="224"/>
      <c r="D8" s="224"/>
      <c r="E8" s="224"/>
      <c r="F8" s="143"/>
      <c r="G8" s="224"/>
      <c r="H8" s="224"/>
      <c r="I8" s="224"/>
    </row>
    <row r="9" spans="1:10">
      <c r="B9" s="209"/>
      <c r="C9" s="211" t="s">
        <v>81</v>
      </c>
      <c r="D9" s="211"/>
      <c r="E9" s="213" t="s">
        <v>191</v>
      </c>
      <c r="F9" s="145"/>
      <c r="G9" s="215">
        <v>1</v>
      </c>
      <c r="H9" s="211" t="s">
        <v>192</v>
      </c>
      <c r="I9" s="211"/>
      <c r="J9" s="217"/>
    </row>
    <row r="10" spans="1:10" ht="15.75" thickBot="1">
      <c r="B10" s="210"/>
      <c r="C10" s="212"/>
      <c r="D10" s="212"/>
      <c r="E10" s="214"/>
      <c r="F10" s="145"/>
      <c r="G10" s="216"/>
      <c r="H10" s="218"/>
      <c r="I10" s="218"/>
      <c r="J10" s="219"/>
    </row>
    <row r="11" spans="1:10" ht="15" customHeight="1">
      <c r="B11" s="146" t="s">
        <v>149</v>
      </c>
      <c r="C11" s="225" t="s">
        <v>143</v>
      </c>
      <c r="D11" s="225"/>
      <c r="E11" s="147">
        <v>18482800</v>
      </c>
      <c r="F11" s="148"/>
      <c r="G11" s="149">
        <v>2</v>
      </c>
      <c r="H11" s="150" t="s">
        <v>193</v>
      </c>
      <c r="I11" s="226">
        <f>'8. sz. melléklet'!F5</f>
        <v>21820674</v>
      </c>
      <c r="J11" s="227"/>
    </row>
    <row r="12" spans="1:10" ht="31.5" customHeight="1">
      <c r="B12" s="146" t="s">
        <v>153</v>
      </c>
      <c r="C12" s="220" t="s">
        <v>194</v>
      </c>
      <c r="D12" s="221"/>
      <c r="E12" s="147">
        <v>0</v>
      </c>
      <c r="F12" s="148"/>
      <c r="G12" s="207">
        <v>3</v>
      </c>
      <c r="H12" s="208" t="s">
        <v>239</v>
      </c>
      <c r="I12" s="230">
        <v>1458534</v>
      </c>
      <c r="J12" s="231"/>
    </row>
    <row r="13" spans="1:10" ht="15.75" thickBot="1">
      <c r="B13" s="146" t="s">
        <v>155</v>
      </c>
      <c r="C13" s="220" t="s">
        <v>190</v>
      </c>
      <c r="D13" s="221"/>
      <c r="E13" s="151">
        <v>0</v>
      </c>
      <c r="F13" s="148"/>
      <c r="G13" s="152">
        <v>4</v>
      </c>
      <c r="H13" s="153" t="s">
        <v>146</v>
      </c>
      <c r="I13" s="228">
        <f>SUM(I11:J12)</f>
        <v>23279208</v>
      </c>
      <c r="J13" s="229"/>
    </row>
    <row r="14" spans="1:10">
      <c r="B14" s="146" t="s">
        <v>156</v>
      </c>
      <c r="C14" s="220" t="s">
        <v>144</v>
      </c>
      <c r="D14" s="221"/>
      <c r="E14" s="151">
        <v>832775</v>
      </c>
      <c r="F14" s="148"/>
    </row>
    <row r="15" spans="1:10">
      <c r="B15" s="146" t="s">
        <v>157</v>
      </c>
      <c r="C15" s="233" t="s">
        <v>217</v>
      </c>
      <c r="D15" s="234"/>
      <c r="E15" s="151">
        <v>398880</v>
      </c>
      <c r="F15" s="148"/>
    </row>
    <row r="16" spans="1:10">
      <c r="B16" s="146" t="s">
        <v>159</v>
      </c>
      <c r="C16" s="233" t="s">
        <v>242</v>
      </c>
      <c r="D16" s="234"/>
      <c r="E16" s="151">
        <v>25000</v>
      </c>
      <c r="F16" s="148"/>
    </row>
    <row r="17" spans="2:10">
      <c r="B17" s="146" t="s">
        <v>160</v>
      </c>
      <c r="C17" s="232" t="s">
        <v>195</v>
      </c>
      <c r="D17" s="233"/>
      <c r="E17" s="151">
        <v>2864834</v>
      </c>
      <c r="F17" s="148"/>
    </row>
    <row r="18" spans="2:10">
      <c r="B18" s="146" t="s">
        <v>161</v>
      </c>
      <c r="C18" s="239" t="s">
        <v>240</v>
      </c>
      <c r="D18" s="240"/>
      <c r="E18" s="151">
        <v>124919</v>
      </c>
      <c r="F18" s="148"/>
      <c r="J18" s="154">
        <f>I13-E33</f>
        <v>0</v>
      </c>
    </row>
    <row r="19" spans="2:10">
      <c r="B19" s="146" t="s">
        <v>162</v>
      </c>
      <c r="C19" s="237" t="s">
        <v>241</v>
      </c>
      <c r="D19" s="238"/>
      <c r="E19" s="151">
        <v>5000</v>
      </c>
      <c r="F19" s="148"/>
      <c r="J19" s="154"/>
    </row>
    <row r="20" spans="2:10">
      <c r="B20" s="146" t="s">
        <v>163</v>
      </c>
      <c r="C20" s="235" t="s">
        <v>145</v>
      </c>
      <c r="D20" s="235"/>
      <c r="E20" s="155">
        <f>SUM(E11:E19)</f>
        <v>22734208</v>
      </c>
      <c r="F20" s="156"/>
    </row>
    <row r="21" spans="2:10">
      <c r="B21" s="146" t="s">
        <v>164</v>
      </c>
      <c r="C21" s="232" t="s">
        <v>196</v>
      </c>
      <c r="D21" s="233"/>
      <c r="E21" s="151">
        <v>0</v>
      </c>
      <c r="F21" s="148"/>
    </row>
    <row r="22" spans="2:10">
      <c r="B22" s="146" t="s">
        <v>165</v>
      </c>
      <c r="C22" s="232" t="s">
        <v>197</v>
      </c>
      <c r="D22" s="233"/>
      <c r="E22" s="151">
        <v>0</v>
      </c>
      <c r="F22" s="148"/>
    </row>
    <row r="23" spans="2:10">
      <c r="B23" s="146" t="s">
        <v>166</v>
      </c>
      <c r="C23" s="232" t="s">
        <v>198</v>
      </c>
      <c r="D23" s="233"/>
      <c r="E23" s="151">
        <v>0</v>
      </c>
      <c r="F23" s="148"/>
    </row>
    <row r="24" spans="2:10">
      <c r="B24" s="146" t="s">
        <v>167</v>
      </c>
      <c r="C24" s="232" t="s">
        <v>199</v>
      </c>
      <c r="D24" s="233"/>
      <c r="E24" s="151">
        <v>0</v>
      </c>
      <c r="F24" s="148"/>
    </row>
    <row r="25" spans="2:10">
      <c r="B25" s="146" t="s">
        <v>168</v>
      </c>
      <c r="C25" s="236" t="s">
        <v>200</v>
      </c>
      <c r="D25" s="236"/>
      <c r="E25" s="151">
        <v>0</v>
      </c>
      <c r="F25" s="148"/>
    </row>
    <row r="26" spans="2:10">
      <c r="B26" s="146" t="s">
        <v>170</v>
      </c>
      <c r="C26" s="232" t="s">
        <v>201</v>
      </c>
      <c r="D26" s="233"/>
      <c r="E26" s="151">
        <v>0</v>
      </c>
      <c r="F26" s="148"/>
    </row>
    <row r="27" spans="2:10">
      <c r="B27" s="146" t="s">
        <v>171</v>
      </c>
      <c r="C27" s="232" t="s">
        <v>182</v>
      </c>
      <c r="D27" s="233"/>
      <c r="E27" s="151">
        <v>500000</v>
      </c>
      <c r="F27" s="148"/>
    </row>
    <row r="28" spans="2:10">
      <c r="B28" s="146" t="s">
        <v>172</v>
      </c>
      <c r="C28" s="232" t="s">
        <v>202</v>
      </c>
      <c r="D28" s="233"/>
      <c r="E28" s="151">
        <v>0</v>
      </c>
      <c r="F28" s="148"/>
    </row>
    <row r="29" spans="2:10">
      <c r="B29" s="146" t="s">
        <v>174</v>
      </c>
      <c r="C29" s="236" t="s">
        <v>203</v>
      </c>
      <c r="D29" s="236"/>
      <c r="E29" s="151">
        <v>0</v>
      </c>
      <c r="F29" s="148"/>
    </row>
    <row r="30" spans="2:10">
      <c r="B30" s="146" t="s">
        <v>175</v>
      </c>
      <c r="C30" s="236" t="s">
        <v>219</v>
      </c>
      <c r="D30" s="236"/>
      <c r="E30" s="151">
        <v>45000</v>
      </c>
      <c r="F30" s="148"/>
    </row>
    <row r="31" spans="2:10">
      <c r="B31" s="146" t="s">
        <v>176</v>
      </c>
      <c r="C31" s="236" t="s">
        <v>218</v>
      </c>
      <c r="D31" s="236"/>
      <c r="E31" s="151">
        <v>0</v>
      </c>
      <c r="F31" s="148"/>
    </row>
    <row r="32" spans="2:10">
      <c r="B32" s="146" t="s">
        <v>177</v>
      </c>
      <c r="C32" s="243" t="s">
        <v>146</v>
      </c>
      <c r="D32" s="243"/>
      <c r="E32" s="155">
        <f>SUM(E21:E31)</f>
        <v>545000</v>
      </c>
      <c r="F32" s="156"/>
    </row>
    <row r="33" spans="2:10" ht="15.75" thickBot="1">
      <c r="B33" s="146" t="s">
        <v>179</v>
      </c>
      <c r="C33" s="244" t="s">
        <v>147</v>
      </c>
      <c r="D33" s="244"/>
      <c r="E33" s="157">
        <f>SUM(E32,E20)</f>
        <v>23279208</v>
      </c>
      <c r="F33" s="156"/>
    </row>
    <row r="34" spans="2:10">
      <c r="E34" s="158"/>
      <c r="F34" s="159"/>
    </row>
    <row r="35" spans="2:10">
      <c r="E35" s="160"/>
      <c r="F35" s="160"/>
      <c r="H35" s="161"/>
      <c r="I35" s="161"/>
      <c r="J35" s="161"/>
    </row>
    <row r="36" spans="2:10">
      <c r="G36" s="161"/>
      <c r="H36" s="241"/>
      <c r="I36" s="242"/>
      <c r="J36" s="242"/>
    </row>
    <row r="37" spans="2:10">
      <c r="G37" s="161"/>
    </row>
    <row r="39" spans="2:10">
      <c r="H39" s="160"/>
    </row>
    <row r="40" spans="2:10">
      <c r="G40" s="160"/>
    </row>
  </sheetData>
  <mergeCells count="36">
    <mergeCell ref="H36:J36"/>
    <mergeCell ref="C28:D28"/>
    <mergeCell ref="C29:D29"/>
    <mergeCell ref="C30:D30"/>
    <mergeCell ref="C31:D31"/>
    <mergeCell ref="C32:D32"/>
    <mergeCell ref="C33:D33"/>
    <mergeCell ref="C27:D27"/>
    <mergeCell ref="C15:D15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19:D19"/>
    <mergeCell ref="C18:D18"/>
    <mergeCell ref="C14:D14"/>
    <mergeCell ref="I1:J1"/>
    <mergeCell ref="C5:I5"/>
    <mergeCell ref="C8:E8"/>
    <mergeCell ref="G8:I8"/>
    <mergeCell ref="C11:D11"/>
    <mergeCell ref="I11:J11"/>
    <mergeCell ref="C12:D12"/>
    <mergeCell ref="I13:J13"/>
    <mergeCell ref="C13:D13"/>
    <mergeCell ref="I12:J12"/>
    <mergeCell ref="B9:B10"/>
    <mergeCell ref="C9:D10"/>
    <mergeCell ref="E9:E10"/>
    <mergeCell ref="G9:G10"/>
    <mergeCell ref="H9:J10"/>
  </mergeCells>
  <pageMargins left="0.51181102362204722" right="0.5118110236220472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I20" sqref="I20"/>
    </sheetView>
  </sheetViews>
  <sheetFormatPr defaultRowHeight="15"/>
  <cols>
    <col min="1" max="1" width="5.42578125" style="2" customWidth="1"/>
    <col min="2" max="2" width="4.85546875" style="2" customWidth="1"/>
    <col min="3" max="3" width="40.42578125" style="2" customWidth="1"/>
    <col min="4" max="4" width="12.28515625" style="112" customWidth="1"/>
    <col min="5" max="5" width="11.7109375" style="2" customWidth="1"/>
    <col min="6" max="6" width="13.42578125" style="112" bestFit="1" customWidth="1"/>
    <col min="7" max="7" width="12.42578125" style="2" bestFit="1" customWidth="1"/>
    <col min="8" max="16384" width="9.140625" style="2"/>
  </cols>
  <sheetData>
    <row r="1" spans="1:8">
      <c r="A1" s="3" t="s">
        <v>224</v>
      </c>
      <c r="E1" s="222" t="s">
        <v>141</v>
      </c>
      <c r="F1" s="222"/>
      <c r="H1" s="113"/>
    </row>
    <row r="2" spans="1:8">
      <c r="A2" s="3"/>
      <c r="E2" s="114"/>
      <c r="F2" s="139"/>
      <c r="H2" s="113"/>
    </row>
    <row r="3" spans="1:8">
      <c r="A3" s="3"/>
      <c r="F3" s="139"/>
      <c r="G3" s="114"/>
      <c r="H3" s="113"/>
    </row>
    <row r="4" spans="1:8" ht="18.75">
      <c r="A4" s="245" t="s">
        <v>223</v>
      </c>
      <c r="B4" s="245"/>
      <c r="C4" s="245"/>
      <c r="D4" s="245"/>
      <c r="E4" s="245"/>
      <c r="F4" s="245"/>
      <c r="G4" s="114"/>
      <c r="H4" s="113"/>
    </row>
    <row r="5" spans="1:8" ht="18.75">
      <c r="A5" s="115"/>
      <c r="B5" s="115"/>
      <c r="C5" s="115"/>
      <c r="D5" s="116"/>
      <c r="E5" s="115"/>
      <c r="F5" s="116"/>
      <c r="G5" s="114"/>
      <c r="H5" s="113"/>
    </row>
    <row r="6" spans="1:8">
      <c r="A6" s="3"/>
      <c r="F6" s="139"/>
      <c r="G6" s="114"/>
      <c r="H6" s="113"/>
    </row>
    <row r="7" spans="1:8">
      <c r="B7" s="117"/>
      <c r="C7" s="246" t="s">
        <v>148</v>
      </c>
      <c r="D7" s="247"/>
      <c r="E7" s="248"/>
      <c r="F7" s="140"/>
      <c r="G7" s="118"/>
    </row>
    <row r="8" spans="1:8">
      <c r="B8" s="117" t="s">
        <v>149</v>
      </c>
      <c r="C8" s="119" t="s">
        <v>150</v>
      </c>
      <c r="D8" s="120" t="s">
        <v>151</v>
      </c>
      <c r="E8" s="121" t="s">
        <v>152</v>
      </c>
      <c r="F8" s="120" t="s">
        <v>188</v>
      </c>
      <c r="G8" s="122"/>
    </row>
    <row r="9" spans="1:8">
      <c r="B9" s="117" t="s">
        <v>153</v>
      </c>
      <c r="C9" s="123" t="s">
        <v>154</v>
      </c>
      <c r="D9" s="124">
        <v>0</v>
      </c>
      <c r="E9" s="125">
        <v>0</v>
      </c>
      <c r="F9" s="124"/>
      <c r="G9" s="122"/>
      <c r="H9" s="126"/>
    </row>
    <row r="10" spans="1:8">
      <c r="B10" s="117" t="s">
        <v>155</v>
      </c>
      <c r="C10" s="123" t="s">
        <v>209</v>
      </c>
      <c r="D10" s="124">
        <f>F10/1.27</f>
        <v>161819.68503937009</v>
      </c>
      <c r="E10" s="176">
        <f>D10*0.27</f>
        <v>43691.314960629927</v>
      </c>
      <c r="F10" s="124">
        <v>205511</v>
      </c>
      <c r="G10" s="122"/>
    </row>
    <row r="11" spans="1:8">
      <c r="B11" s="117" t="s">
        <v>157</v>
      </c>
      <c r="C11" s="123" t="s">
        <v>158</v>
      </c>
      <c r="D11" s="127">
        <v>0</v>
      </c>
      <c r="E11" s="125">
        <v>0</v>
      </c>
      <c r="F11" s="124">
        <f t="shared" ref="F11:F24" si="0">D11+E11</f>
        <v>0</v>
      </c>
      <c r="G11" s="122"/>
    </row>
    <row r="12" spans="1:8">
      <c r="B12" s="117" t="s">
        <v>159</v>
      </c>
      <c r="C12" s="123" t="s">
        <v>184</v>
      </c>
      <c r="D12" s="128">
        <v>0</v>
      </c>
      <c r="E12" s="125">
        <v>0</v>
      </c>
      <c r="F12" s="124">
        <f t="shared" si="0"/>
        <v>0</v>
      </c>
      <c r="G12" s="122"/>
    </row>
    <row r="13" spans="1:8" ht="39">
      <c r="B13" s="117" t="s">
        <v>160</v>
      </c>
      <c r="C13" s="138" t="s">
        <v>187</v>
      </c>
      <c r="D13" s="128">
        <v>2371000</v>
      </c>
      <c r="E13" s="176">
        <f>D13*0.27</f>
        <v>640170</v>
      </c>
      <c r="F13" s="124">
        <f t="shared" si="0"/>
        <v>3011170</v>
      </c>
      <c r="G13" s="122"/>
    </row>
    <row r="14" spans="1:8">
      <c r="B14" s="117" t="s">
        <v>161</v>
      </c>
      <c r="C14" s="123" t="s">
        <v>185</v>
      </c>
      <c r="D14" s="129">
        <f>393000+95000</f>
        <v>488000</v>
      </c>
      <c r="E14" s="176">
        <f>D14*0.27</f>
        <v>131760</v>
      </c>
      <c r="F14" s="124">
        <f t="shared" si="0"/>
        <v>619760</v>
      </c>
      <c r="G14" s="122"/>
    </row>
    <row r="15" spans="1:8">
      <c r="B15" s="117" t="s">
        <v>162</v>
      </c>
      <c r="C15" s="123" t="s">
        <v>169</v>
      </c>
      <c r="D15" s="129">
        <v>52000</v>
      </c>
      <c r="E15" s="176">
        <v>14000</v>
      </c>
      <c r="F15" s="124">
        <f t="shared" si="0"/>
        <v>66000</v>
      </c>
      <c r="G15" s="122"/>
    </row>
    <row r="16" spans="1:8">
      <c r="B16" s="117" t="s">
        <v>163</v>
      </c>
      <c r="C16" s="130" t="s">
        <v>173</v>
      </c>
      <c r="D16" s="129">
        <v>7277000</v>
      </c>
      <c r="E16" s="176">
        <f>D16*0.27</f>
        <v>1964790.0000000002</v>
      </c>
      <c r="F16" s="124">
        <f t="shared" si="0"/>
        <v>9241790</v>
      </c>
      <c r="G16" s="122"/>
    </row>
    <row r="17" spans="2:7">
      <c r="B17" s="117" t="s">
        <v>164</v>
      </c>
      <c r="C17" s="123" t="s">
        <v>178</v>
      </c>
      <c r="D17" s="124">
        <v>340000</v>
      </c>
      <c r="E17" s="176">
        <f>D17*0.27</f>
        <v>91800</v>
      </c>
      <c r="F17" s="124">
        <f t="shared" si="0"/>
        <v>431800</v>
      </c>
      <c r="G17" s="122"/>
    </row>
    <row r="18" spans="2:7">
      <c r="B18" s="117" t="s">
        <v>165</v>
      </c>
      <c r="C18" s="123" t="s">
        <v>186</v>
      </c>
      <c r="D18" s="124">
        <v>48000</v>
      </c>
      <c r="E18" s="176">
        <f>D18*0.27</f>
        <v>12960</v>
      </c>
      <c r="F18" s="124">
        <f t="shared" si="0"/>
        <v>60960</v>
      </c>
      <c r="G18" s="122"/>
    </row>
    <row r="19" spans="2:7">
      <c r="B19" s="117"/>
      <c r="C19" s="123"/>
      <c r="D19" s="124"/>
      <c r="E19" s="176">
        <f t="shared" ref="E19" si="1">D19*0.27</f>
        <v>0</v>
      </c>
      <c r="F19" s="124">
        <f t="shared" si="0"/>
        <v>0</v>
      </c>
      <c r="G19" s="122"/>
    </row>
    <row r="20" spans="2:7">
      <c r="B20" s="117"/>
      <c r="C20" s="123"/>
      <c r="D20" s="124"/>
      <c r="E20" s="125"/>
      <c r="F20" s="124">
        <f t="shared" si="0"/>
        <v>0</v>
      </c>
      <c r="G20" s="122"/>
    </row>
    <row r="21" spans="2:7">
      <c r="B21" s="117"/>
      <c r="C21" s="119" t="s">
        <v>146</v>
      </c>
      <c r="D21" s="132">
        <f>SUM(D9:D20)</f>
        <v>10737819.685039371</v>
      </c>
      <c r="E21" s="132">
        <f>SUM(E9:E20)</f>
        <v>2899171.3149606301</v>
      </c>
      <c r="F21" s="120">
        <f t="shared" si="0"/>
        <v>13636991.000000002</v>
      </c>
      <c r="G21" s="122"/>
    </row>
    <row r="22" spans="2:7">
      <c r="B22" s="117"/>
      <c r="C22" s="119"/>
      <c r="D22" s="133"/>
      <c r="E22" s="125"/>
      <c r="F22" s="124"/>
      <c r="G22" s="122"/>
    </row>
    <row r="23" spans="2:7">
      <c r="B23" s="117"/>
      <c r="C23" s="119"/>
      <c r="D23" s="120"/>
      <c r="E23" s="125"/>
      <c r="F23" s="124"/>
      <c r="G23" s="122"/>
    </row>
    <row r="24" spans="2:7">
      <c r="B24" s="117"/>
      <c r="C24" s="119" t="s">
        <v>180</v>
      </c>
      <c r="D24" s="134">
        <f>SUM(D21)-(D23)</f>
        <v>10737819.685039371</v>
      </c>
      <c r="E24" s="134">
        <f>SUM(E21)-(E23)</f>
        <v>2899171.3149606301</v>
      </c>
      <c r="F24" s="120">
        <f t="shared" si="0"/>
        <v>13636991.000000002</v>
      </c>
      <c r="G24" s="135"/>
    </row>
    <row r="25" spans="2:7">
      <c r="B25" s="117"/>
      <c r="C25" s="131"/>
      <c r="D25" s="124"/>
      <c r="E25" s="125"/>
      <c r="F25" s="124"/>
    </row>
  </sheetData>
  <mergeCells count="3">
    <mergeCell ref="E1:F1"/>
    <mergeCell ref="A4:F4"/>
    <mergeCell ref="C7:E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opLeftCell="A7" workbookViewId="0">
      <selection activeCell="G15" sqref="G15"/>
    </sheetView>
  </sheetViews>
  <sheetFormatPr defaultRowHeight="15"/>
  <cols>
    <col min="2" max="2" width="74.28515625" customWidth="1"/>
    <col min="3" max="3" width="29.140625" customWidth="1"/>
    <col min="4" max="4" width="47.7109375" customWidth="1"/>
  </cols>
  <sheetData>
    <row r="1" spans="1:4">
      <c r="A1" s="2"/>
      <c r="B1" s="3" t="s">
        <v>216</v>
      </c>
      <c r="C1" s="2"/>
      <c r="D1" s="11"/>
    </row>
    <row r="3" spans="1:4" ht="18.75">
      <c r="A3" s="2"/>
      <c r="B3" s="249" t="s">
        <v>228</v>
      </c>
      <c r="C3" s="249"/>
      <c r="D3" s="249"/>
    </row>
    <row r="4" spans="1:4" ht="15.75">
      <c r="A4" s="2"/>
      <c r="B4" s="4"/>
      <c r="C4" s="2"/>
      <c r="D4" s="2"/>
    </row>
    <row r="5" spans="1:4">
      <c r="A5" s="2"/>
      <c r="B5" s="5"/>
      <c r="C5" s="2"/>
      <c r="D5" s="2"/>
    </row>
    <row r="6" spans="1:4" ht="30.75" customHeight="1">
      <c r="A6" s="6">
        <v>1</v>
      </c>
      <c r="B6" s="204" t="s">
        <v>0</v>
      </c>
      <c r="C6" s="10"/>
      <c r="D6" s="12"/>
    </row>
    <row r="7" spans="1:4" ht="15.75" thickBot="1">
      <c r="A7" s="1">
        <v>2</v>
      </c>
      <c r="B7" s="16" t="s">
        <v>1</v>
      </c>
      <c r="C7" s="1" t="s">
        <v>2</v>
      </c>
      <c r="D7" s="17" t="s">
        <v>3</v>
      </c>
    </row>
    <row r="8" spans="1:4" ht="42.75" customHeight="1" thickBot="1">
      <c r="A8" s="21">
        <v>3</v>
      </c>
      <c r="B8" s="22" t="s">
        <v>4</v>
      </c>
      <c r="C8" s="23"/>
      <c r="D8" s="24">
        <f>D10+D15+D16+D17+D18</f>
        <v>23318585</v>
      </c>
    </row>
    <row r="9" spans="1:4" ht="12.75" customHeight="1">
      <c r="A9" s="18">
        <v>4</v>
      </c>
      <c r="B9" s="19" t="s">
        <v>5</v>
      </c>
      <c r="C9" s="18"/>
      <c r="D9" s="20"/>
    </row>
    <row r="10" spans="1:4" ht="18.75" customHeight="1">
      <c r="A10" s="6">
        <v>5</v>
      </c>
      <c r="B10" s="7" t="s">
        <v>6</v>
      </c>
      <c r="C10" s="6" t="s">
        <v>7</v>
      </c>
      <c r="D10" s="13">
        <f>SUM(D11:D14)</f>
        <v>15305835</v>
      </c>
    </row>
    <row r="11" spans="1:4">
      <c r="A11" s="6">
        <v>6</v>
      </c>
      <c r="B11" s="8" t="s">
        <v>8</v>
      </c>
      <c r="C11" s="6" t="s">
        <v>7</v>
      </c>
      <c r="D11" s="14">
        <v>4510800</v>
      </c>
    </row>
    <row r="12" spans="1:4" ht="12.75" customHeight="1">
      <c r="A12" s="6">
        <v>7</v>
      </c>
      <c r="B12" s="8" t="s">
        <v>9</v>
      </c>
      <c r="C12" s="6" t="s">
        <v>10</v>
      </c>
      <c r="D12" s="14">
        <v>4576000</v>
      </c>
    </row>
    <row r="13" spans="1:4">
      <c r="A13" s="6">
        <v>8</v>
      </c>
      <c r="B13" s="8" t="s">
        <v>11</v>
      </c>
      <c r="C13" s="6" t="s">
        <v>7</v>
      </c>
      <c r="D13" s="15">
        <v>3293232</v>
      </c>
    </row>
    <row r="14" spans="1:4">
      <c r="A14" s="6">
        <v>9</v>
      </c>
      <c r="B14" s="8" t="s">
        <v>12</v>
      </c>
      <c r="C14" s="6" t="s">
        <v>10</v>
      </c>
      <c r="D14" s="14">
        <v>2925803</v>
      </c>
    </row>
    <row r="15" spans="1:4">
      <c r="A15" s="6">
        <v>10</v>
      </c>
      <c r="B15" s="9" t="s">
        <v>13</v>
      </c>
      <c r="C15" s="6" t="s">
        <v>7</v>
      </c>
      <c r="D15" s="13">
        <v>8000000</v>
      </c>
    </row>
    <row r="16" spans="1:4">
      <c r="A16" s="6">
        <v>11</v>
      </c>
      <c r="B16" s="9" t="s">
        <v>14</v>
      </c>
      <c r="C16" s="6" t="s">
        <v>15</v>
      </c>
      <c r="D16" s="13">
        <v>12750</v>
      </c>
    </row>
    <row r="17" spans="1:4">
      <c r="A17" s="6">
        <v>12</v>
      </c>
      <c r="B17" s="7" t="s">
        <v>16</v>
      </c>
      <c r="C17" s="6" t="s">
        <v>17</v>
      </c>
      <c r="D17" s="13">
        <v>0</v>
      </c>
    </row>
    <row r="18" spans="1:4" ht="15.75" thickBot="1">
      <c r="A18" s="25">
        <v>13</v>
      </c>
      <c r="B18" s="16" t="s">
        <v>137</v>
      </c>
      <c r="C18" s="25"/>
      <c r="D18" s="17">
        <v>0</v>
      </c>
    </row>
    <row r="19" spans="1:4" ht="27" thickBot="1">
      <c r="A19" s="21">
        <v>1</v>
      </c>
      <c r="B19" s="22" t="s">
        <v>18</v>
      </c>
      <c r="C19" s="23"/>
      <c r="D19" s="24">
        <v>10453000</v>
      </c>
    </row>
    <row r="20" spans="1:4">
      <c r="A20" s="18">
        <v>2</v>
      </c>
      <c r="B20" s="19" t="s">
        <v>19</v>
      </c>
      <c r="C20" s="18" t="s">
        <v>7</v>
      </c>
      <c r="D20" s="20">
        <v>10453000</v>
      </c>
    </row>
    <row r="21" spans="1:4">
      <c r="A21" s="6">
        <v>3</v>
      </c>
      <c r="B21" s="8" t="s">
        <v>125</v>
      </c>
      <c r="C21" s="6" t="s">
        <v>7</v>
      </c>
      <c r="D21" s="77">
        <f>SUM(D22:D24)</f>
        <v>0</v>
      </c>
    </row>
    <row r="22" spans="1:4">
      <c r="A22" s="6">
        <v>4</v>
      </c>
      <c r="B22" s="8" t="s">
        <v>20</v>
      </c>
      <c r="C22" s="6" t="s">
        <v>21</v>
      </c>
      <c r="D22" s="14">
        <v>0</v>
      </c>
    </row>
    <row r="23" spans="1:4">
      <c r="A23" s="6">
        <v>5</v>
      </c>
      <c r="B23" s="8" t="s">
        <v>22</v>
      </c>
      <c r="C23" s="6" t="s">
        <v>7</v>
      </c>
      <c r="D23" s="14">
        <v>0</v>
      </c>
    </row>
    <row r="24" spans="1:4">
      <c r="A24" s="6">
        <v>6</v>
      </c>
      <c r="B24" s="8" t="s">
        <v>23</v>
      </c>
      <c r="C24" s="6" t="s">
        <v>7</v>
      </c>
      <c r="D24" s="14">
        <v>0</v>
      </c>
    </row>
    <row r="25" spans="1:4" ht="15.75" thickBot="1">
      <c r="A25" s="25">
        <v>7</v>
      </c>
      <c r="B25" s="26"/>
      <c r="C25" s="25"/>
      <c r="D25" s="27"/>
    </row>
    <row r="26" spans="1:4" ht="27" thickBot="1">
      <c r="A26" s="21">
        <v>8</v>
      </c>
      <c r="B26" s="22" t="s">
        <v>24</v>
      </c>
      <c r="C26" s="23"/>
      <c r="D26" s="29">
        <v>2690800</v>
      </c>
    </row>
    <row r="27" spans="1:4">
      <c r="A27" s="18">
        <v>9</v>
      </c>
      <c r="B27" s="19"/>
      <c r="C27" s="18"/>
      <c r="D27" s="28"/>
    </row>
    <row r="28" spans="1:4" ht="15.75" thickBot="1">
      <c r="A28" s="25">
        <v>10</v>
      </c>
      <c r="B28" s="26"/>
      <c r="C28" s="25"/>
      <c r="D28" s="27"/>
    </row>
    <row r="29" spans="1:4" ht="16.5" thickBot="1">
      <c r="A29" s="21">
        <v>11</v>
      </c>
      <c r="B29" s="30" t="s">
        <v>126</v>
      </c>
      <c r="C29" s="31"/>
      <c r="D29" s="32">
        <f>SUM(D8,D19,D26)</f>
        <v>36462385</v>
      </c>
    </row>
  </sheetData>
  <mergeCells count="1">
    <mergeCell ref="B3:D3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>
      <selection activeCell="G35" sqref="G34:G35"/>
    </sheetView>
  </sheetViews>
  <sheetFormatPr defaultRowHeight="15"/>
  <cols>
    <col min="1" max="1" width="9.28515625" customWidth="1"/>
    <col min="2" max="2" width="91.28515625" customWidth="1"/>
    <col min="3" max="3" width="29.140625" customWidth="1"/>
    <col min="4" max="4" width="15.42578125" customWidth="1"/>
    <col min="5" max="5" width="12.28515625" bestFit="1" customWidth="1"/>
    <col min="7" max="7" width="11.140625" bestFit="1" customWidth="1"/>
  </cols>
  <sheetData>
    <row r="1" spans="1:3" ht="15.75" thickBot="1">
      <c r="A1" s="253" t="s">
        <v>229</v>
      </c>
      <c r="B1" s="254"/>
      <c r="C1" s="257"/>
    </row>
    <row r="2" spans="1:3" s="84" customFormat="1">
      <c r="A2" s="259" t="s">
        <v>27</v>
      </c>
      <c r="B2" s="259"/>
      <c r="C2" s="202" t="s">
        <v>230</v>
      </c>
    </row>
    <row r="3" spans="1:3" ht="15.75" thickBot="1">
      <c r="A3" s="40" t="s">
        <v>25</v>
      </c>
      <c r="B3" s="41"/>
      <c r="C3" s="41"/>
    </row>
    <row r="4" spans="1:3" ht="15.75" thickBot="1">
      <c r="A4" s="253" t="s">
        <v>26</v>
      </c>
      <c r="B4" s="257"/>
      <c r="C4" s="78">
        <f>SUM(C5,C14)</f>
        <v>76617385</v>
      </c>
    </row>
    <row r="5" spans="1:3" s="2" customFormat="1">
      <c r="A5" s="259" t="s">
        <v>128</v>
      </c>
      <c r="B5" s="259"/>
      <c r="C5" s="197">
        <f>C7+C8+C9+C10+C11+C13</f>
        <v>40155000</v>
      </c>
    </row>
    <row r="6" spans="1:3">
      <c r="A6" s="34"/>
      <c r="B6" s="33" t="s">
        <v>28</v>
      </c>
      <c r="C6" s="36">
        <f>SUM(C7:C9)</f>
        <v>40000000</v>
      </c>
    </row>
    <row r="7" spans="1:3">
      <c r="A7" s="34"/>
      <c r="B7" s="33" t="s">
        <v>29</v>
      </c>
      <c r="C7" s="38">
        <v>5000000</v>
      </c>
    </row>
    <row r="8" spans="1:3">
      <c r="A8" s="34"/>
      <c r="B8" s="33" t="s">
        <v>30</v>
      </c>
      <c r="C8" s="38">
        <v>35000000</v>
      </c>
    </row>
    <row r="9" spans="1:3">
      <c r="A9" s="34"/>
      <c r="B9" s="33" t="s">
        <v>31</v>
      </c>
      <c r="C9" s="38">
        <v>0</v>
      </c>
    </row>
    <row r="10" spans="1:3">
      <c r="A10" s="34"/>
      <c r="B10" s="33" t="s">
        <v>32</v>
      </c>
      <c r="C10" s="36">
        <v>100000</v>
      </c>
    </row>
    <row r="11" spans="1:3">
      <c r="A11" s="34"/>
      <c r="B11" s="33" t="s">
        <v>33</v>
      </c>
      <c r="C11" s="36">
        <v>0</v>
      </c>
    </row>
    <row r="12" spans="1:3">
      <c r="A12" s="34"/>
      <c r="B12" s="35"/>
      <c r="C12" s="36"/>
    </row>
    <row r="13" spans="1:3">
      <c r="A13" s="34"/>
      <c r="B13" s="33" t="s">
        <v>34</v>
      </c>
      <c r="C13" s="36">
        <v>55000</v>
      </c>
    </row>
    <row r="14" spans="1:3">
      <c r="A14" s="255" t="s">
        <v>129</v>
      </c>
      <c r="B14" s="255"/>
      <c r="C14" s="36">
        <f>SUM(C17,C16,C15,C18)</f>
        <v>36462385</v>
      </c>
    </row>
    <row r="15" spans="1:3">
      <c r="A15" s="34"/>
      <c r="B15" s="37" t="s">
        <v>35</v>
      </c>
      <c r="C15" s="38">
        <f>'1. sz. melléklet'!D10+'1. sz. melléklet'!D15+'1. sz. melléklet'!D16+'1. sz. melléklet'!D17+'1. sz. melléklet'!D18</f>
        <v>23318585</v>
      </c>
    </row>
    <row r="16" spans="1:3">
      <c r="A16" s="34"/>
      <c r="B16" s="34" t="s">
        <v>36</v>
      </c>
      <c r="C16" s="38">
        <f>'1. sz. melléklet'!D19</f>
        <v>10453000</v>
      </c>
    </row>
    <row r="17" spans="1:8">
      <c r="A17" s="34"/>
      <c r="B17" s="34" t="s">
        <v>37</v>
      </c>
      <c r="C17" s="38">
        <f>'1. sz. melléklet'!D26</f>
        <v>2690800</v>
      </c>
    </row>
    <row r="18" spans="1:8" s="2" customFormat="1" ht="15.75" thickBot="1">
      <c r="A18" s="41"/>
      <c r="B18" s="41" t="s">
        <v>127</v>
      </c>
      <c r="C18" s="109">
        <v>0</v>
      </c>
    </row>
    <row r="19" spans="1:8" ht="15.75" thickBot="1">
      <c r="A19" s="253" t="s">
        <v>132</v>
      </c>
      <c r="B19" s="254"/>
      <c r="C19" s="177">
        <f xml:space="preserve"> C20+C24+C27</f>
        <v>74620641</v>
      </c>
      <c r="D19" s="48"/>
      <c r="E19" s="48"/>
      <c r="F19" s="48"/>
      <c r="G19" s="48"/>
      <c r="H19" s="48"/>
    </row>
    <row r="20" spans="1:8">
      <c r="A20" s="42"/>
      <c r="B20" s="43" t="s">
        <v>133</v>
      </c>
      <c r="C20" s="178">
        <f>C21+C22+C23</f>
        <v>53733119</v>
      </c>
      <c r="D20" s="48"/>
      <c r="E20" s="48"/>
      <c r="F20" s="48"/>
      <c r="G20" s="258"/>
      <c r="H20" s="258"/>
    </row>
    <row r="21" spans="1:8" s="2" customFormat="1">
      <c r="A21" s="42"/>
      <c r="B21" s="39" t="s">
        <v>208</v>
      </c>
      <c r="C21" s="174">
        <f>39003348-4816812-473017</f>
        <v>33713519</v>
      </c>
      <c r="D21" s="48"/>
      <c r="E21" s="48"/>
      <c r="F21" s="48"/>
      <c r="G21" s="173"/>
      <c r="H21" s="173"/>
    </row>
    <row r="22" spans="1:8" s="2" customFormat="1">
      <c r="A22" s="42"/>
      <c r="B22" s="39"/>
      <c r="C22" s="174"/>
      <c r="D22" s="48"/>
      <c r="E22" s="48"/>
      <c r="F22" s="48"/>
      <c r="G22" s="173"/>
      <c r="H22" s="173"/>
    </row>
    <row r="23" spans="1:8" s="2" customFormat="1">
      <c r="A23" s="42"/>
      <c r="B23" s="39" t="s">
        <v>210</v>
      </c>
      <c r="C23" s="174">
        <f>1668300*12</f>
        <v>20019600</v>
      </c>
      <c r="D23" s="48"/>
      <c r="E23" s="48"/>
      <c r="F23" s="48"/>
      <c r="G23" s="175"/>
      <c r="H23" s="175"/>
    </row>
    <row r="24" spans="1:8" s="84" customFormat="1">
      <c r="A24" s="33"/>
      <c r="B24" s="193" t="s">
        <v>134</v>
      </c>
      <c r="C24" s="36">
        <f>C25+C26</f>
        <v>7250531</v>
      </c>
      <c r="D24" s="194"/>
      <c r="E24" s="194"/>
      <c r="F24" s="194"/>
      <c r="G24" s="194"/>
      <c r="H24" s="194"/>
    </row>
    <row r="25" spans="1:8">
      <c r="A25" s="34"/>
      <c r="B25" s="39" t="s">
        <v>208</v>
      </c>
      <c r="C25" s="38">
        <v>5289829</v>
      </c>
      <c r="D25" s="48"/>
      <c r="E25" s="48"/>
      <c r="F25" s="48"/>
      <c r="G25" s="48"/>
      <c r="H25" s="48"/>
    </row>
    <row r="26" spans="1:8" s="2" customFormat="1">
      <c r="A26" s="34"/>
      <c r="B26" s="39" t="s">
        <v>231</v>
      </c>
      <c r="C26" s="38">
        <v>1960702</v>
      </c>
      <c r="D26" s="48"/>
      <c r="E26" s="48"/>
      <c r="F26" s="48"/>
      <c r="G26" s="48"/>
      <c r="H26" s="48"/>
    </row>
    <row r="27" spans="1:8">
      <c r="A27" s="34"/>
      <c r="B27" s="39" t="s">
        <v>135</v>
      </c>
      <c r="C27" s="36">
        <f>'9. melléklet'!F24</f>
        <v>13636991.000000002</v>
      </c>
      <c r="E27" s="84"/>
    </row>
    <row r="28" spans="1:8">
      <c r="A28" s="34"/>
      <c r="B28" s="39" t="s">
        <v>140</v>
      </c>
      <c r="C28" s="38">
        <v>0</v>
      </c>
    </row>
    <row r="29" spans="1:8">
      <c r="A29" s="34"/>
      <c r="B29" s="39" t="s">
        <v>130</v>
      </c>
      <c r="C29" s="38">
        <v>0</v>
      </c>
      <c r="G29" s="84"/>
    </row>
    <row r="30" spans="1:8">
      <c r="A30" s="34"/>
      <c r="B30" s="39"/>
      <c r="C30" s="38"/>
    </row>
    <row r="31" spans="1:8">
      <c r="A31" s="255">
        <v>10</v>
      </c>
      <c r="B31" s="255"/>
      <c r="C31" s="79">
        <f>SUM(C4,C19)</f>
        <v>151238026</v>
      </c>
    </row>
    <row r="32" spans="1:8" ht="15.75" thickBot="1">
      <c r="A32" s="256"/>
      <c r="B32" s="256"/>
      <c r="C32" s="47"/>
    </row>
    <row r="33" spans="1:4" ht="15.75" thickBot="1">
      <c r="A33" s="253" t="s">
        <v>44</v>
      </c>
      <c r="B33" s="257"/>
      <c r="C33" s="198">
        <f>SUM(C34:C35)</f>
        <v>62089143</v>
      </c>
    </row>
    <row r="34" spans="1:4">
      <c r="A34" s="42"/>
      <c r="B34" s="42" t="s">
        <v>45</v>
      </c>
      <c r="C34" s="199">
        <v>60630648</v>
      </c>
    </row>
    <row r="35" spans="1:4" s="2" customFormat="1">
      <c r="A35" s="42"/>
      <c r="B35" s="42" t="s">
        <v>131</v>
      </c>
      <c r="C35" s="199">
        <v>1458495</v>
      </c>
    </row>
    <row r="36" spans="1:4">
      <c r="A36" s="255" t="s">
        <v>46</v>
      </c>
      <c r="B36" s="255"/>
      <c r="C36" s="36">
        <f>SUM(C31,C33)</f>
        <v>213327169</v>
      </c>
    </row>
    <row r="37" spans="1:4" ht="15.75" thickBot="1">
      <c r="A37" s="250" t="s">
        <v>47</v>
      </c>
      <c r="B37" s="250"/>
      <c r="C37" s="47">
        <v>0</v>
      </c>
      <c r="D37" s="85"/>
    </row>
    <row r="38" spans="1:4" ht="15.75" thickBot="1">
      <c r="A38" s="251" t="s">
        <v>48</v>
      </c>
      <c r="B38" s="252"/>
      <c r="C38" s="86">
        <f>SUM(C36:C37)</f>
        <v>213327169</v>
      </c>
      <c r="D38" s="85"/>
    </row>
  </sheetData>
  <mergeCells count="13">
    <mergeCell ref="G20:H20"/>
    <mergeCell ref="A1:C1"/>
    <mergeCell ref="A2:B2"/>
    <mergeCell ref="A4:B4"/>
    <mergeCell ref="A5:B5"/>
    <mergeCell ref="A14:B14"/>
    <mergeCell ref="A37:B37"/>
    <mergeCell ref="A38:B38"/>
    <mergeCell ref="A19:B19"/>
    <mergeCell ref="A31:B31"/>
    <mergeCell ref="A32:B32"/>
    <mergeCell ref="A33:B33"/>
    <mergeCell ref="A36:B3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C28" sqref="C28"/>
    </sheetView>
  </sheetViews>
  <sheetFormatPr defaultRowHeight="15"/>
  <cols>
    <col min="2" max="2" width="55.42578125" customWidth="1"/>
    <col min="3" max="3" width="42" customWidth="1"/>
    <col min="4" max="4" width="11.140625" bestFit="1" customWidth="1"/>
    <col min="5" max="5" width="13.7109375" bestFit="1" customWidth="1"/>
    <col min="6" max="6" width="9.85546875" bestFit="1" customWidth="1"/>
  </cols>
  <sheetData>
    <row r="1" spans="1:8">
      <c r="A1" s="255" t="s">
        <v>229</v>
      </c>
      <c r="B1" s="255"/>
      <c r="C1" s="255"/>
    </row>
    <row r="2" spans="1:8" s="84" customFormat="1">
      <c r="A2" s="255" t="s">
        <v>27</v>
      </c>
      <c r="B2" s="255"/>
      <c r="C2" s="203" t="s">
        <v>230</v>
      </c>
    </row>
    <row r="3" spans="1:8" ht="15.75" thickBot="1">
      <c r="A3" s="40" t="s">
        <v>25</v>
      </c>
      <c r="B3" s="41"/>
      <c r="C3" s="41"/>
    </row>
    <row r="4" spans="1:8" ht="15.75" thickBot="1">
      <c r="A4" s="262" t="s">
        <v>232</v>
      </c>
      <c r="B4" s="263"/>
      <c r="C4" s="88"/>
    </row>
    <row r="5" spans="1:8" ht="15.75">
      <c r="A5" s="266" t="s">
        <v>49</v>
      </c>
      <c r="B5" s="267"/>
      <c r="C5" s="89">
        <f>SUM(C6:C10)</f>
        <v>202603847</v>
      </c>
      <c r="D5" s="110"/>
      <c r="E5" s="110"/>
      <c r="F5" s="110"/>
      <c r="G5" s="110"/>
      <c r="H5" s="110"/>
    </row>
    <row r="6" spans="1:8">
      <c r="A6" s="42"/>
      <c r="B6" s="42" t="s">
        <v>50</v>
      </c>
      <c r="C6" s="92">
        <f>[1]kiadás!AB13</f>
        <v>64910211</v>
      </c>
      <c r="D6" s="136"/>
      <c r="E6" s="110"/>
      <c r="F6" s="110"/>
      <c r="G6" s="110"/>
      <c r="H6" s="110"/>
    </row>
    <row r="7" spans="1:8">
      <c r="A7" s="34"/>
      <c r="B7" s="34" t="s">
        <v>51</v>
      </c>
      <c r="C7" s="92">
        <f>[1]kiadás!AB17</f>
        <v>8315811</v>
      </c>
      <c r="D7" s="110"/>
      <c r="E7" s="110"/>
      <c r="F7" s="110"/>
      <c r="G7" s="110"/>
      <c r="H7" s="110"/>
    </row>
    <row r="8" spans="1:8">
      <c r="A8" s="34"/>
      <c r="B8" s="34" t="s">
        <v>52</v>
      </c>
      <c r="C8" s="141">
        <f>[1]kiadás!AB56</f>
        <v>87420490</v>
      </c>
      <c r="D8" s="110"/>
      <c r="E8" s="110"/>
      <c r="F8" s="110"/>
      <c r="G8" s="110"/>
      <c r="H8" s="110"/>
    </row>
    <row r="9" spans="1:8">
      <c r="A9" s="34"/>
      <c r="B9" s="34" t="s">
        <v>53</v>
      </c>
      <c r="C9" s="92">
        <f>[1]kiadás!AB57+[1]kiadás!AB58</f>
        <v>10453000</v>
      </c>
      <c r="D9" s="110"/>
      <c r="E9" s="110"/>
      <c r="F9" s="110"/>
      <c r="G9" s="110"/>
      <c r="H9" s="110"/>
    </row>
    <row r="10" spans="1:8">
      <c r="A10" s="34"/>
      <c r="B10" s="34" t="s">
        <v>54</v>
      </c>
      <c r="C10" s="92">
        <f xml:space="preserve">  [1]kiadás!AB59+[1]kiadás!AB60+[1]kiadás!AB61+[1]kiadás!AB62+[1]kiadás!AB63+[1]kiadás!AB65+[1]kiadás!AB64</f>
        <v>31504335</v>
      </c>
      <c r="D10" s="110"/>
      <c r="E10" s="110"/>
      <c r="F10" s="110"/>
      <c r="G10" s="110"/>
      <c r="H10" s="110"/>
    </row>
    <row r="11" spans="1:8" ht="15.75" thickBot="1">
      <c r="A11" s="41"/>
      <c r="B11" s="41"/>
      <c r="C11" s="92"/>
      <c r="D11" s="110"/>
      <c r="E11" s="110"/>
      <c r="F11" s="110"/>
      <c r="G11" s="110"/>
      <c r="H11" s="110"/>
    </row>
    <row r="12" spans="1:8" ht="16.5" thickBot="1">
      <c r="A12" s="262" t="s">
        <v>56</v>
      </c>
      <c r="B12" s="263"/>
      <c r="C12" s="111">
        <f>SUM(C13,C15)</f>
        <v>6898307</v>
      </c>
      <c r="D12" s="110"/>
      <c r="E12" s="110"/>
      <c r="F12" s="110"/>
      <c r="G12" s="110"/>
      <c r="H12" s="110"/>
    </row>
    <row r="13" spans="1:8">
      <c r="A13" s="266" t="s">
        <v>57</v>
      </c>
      <c r="B13" s="267"/>
      <c r="C13" s="91">
        <f>C14</f>
        <v>6898307</v>
      </c>
      <c r="D13" s="110"/>
      <c r="E13" s="110"/>
      <c r="F13" s="110"/>
      <c r="G13" s="110"/>
      <c r="H13" s="110"/>
    </row>
    <row r="14" spans="1:8">
      <c r="A14" s="34"/>
      <c r="B14" s="34" t="s">
        <v>138</v>
      </c>
      <c r="C14" s="92">
        <f>[1]kiadás!AB67+[1]kiadás!AB69+[1]kiadás!AB71+[1]kiadás!AB70</f>
        <v>6898307</v>
      </c>
      <c r="D14" s="110"/>
      <c r="E14" s="110"/>
      <c r="F14" s="110"/>
      <c r="G14" s="110"/>
      <c r="H14" s="110"/>
    </row>
    <row r="15" spans="1:8">
      <c r="A15" s="260" t="s">
        <v>58</v>
      </c>
      <c r="B15" s="261"/>
      <c r="C15" s="92">
        <f>C16</f>
        <v>0</v>
      </c>
      <c r="D15" s="110"/>
      <c r="E15" s="110"/>
      <c r="F15" s="110"/>
      <c r="G15" s="110"/>
      <c r="H15" s="110"/>
    </row>
    <row r="16" spans="1:8" ht="15.75" thickBot="1">
      <c r="A16" s="41"/>
      <c r="B16" s="41" t="s">
        <v>59</v>
      </c>
      <c r="C16" s="90">
        <f>[1]kiadás!AB68</f>
        <v>0</v>
      </c>
    </row>
    <row r="17" spans="1:6" ht="15.75" thickBot="1">
      <c r="A17" s="262" t="s">
        <v>60</v>
      </c>
      <c r="B17" s="263"/>
      <c r="C17" s="88">
        <f>C18</f>
        <v>2366520</v>
      </c>
    </row>
    <row r="18" spans="1:6">
      <c r="A18" s="42"/>
      <c r="B18" s="42" t="s">
        <v>61</v>
      </c>
      <c r="C18" s="91">
        <f>[1]kiadás!AB74</f>
        <v>2366520</v>
      </c>
    </row>
    <row r="19" spans="1:6">
      <c r="A19" s="34"/>
      <c r="B19" s="34" t="s">
        <v>62</v>
      </c>
      <c r="C19" s="92"/>
    </row>
    <row r="20" spans="1:6">
      <c r="A20" s="34"/>
      <c r="B20" s="44" t="s">
        <v>63</v>
      </c>
      <c r="C20" s="92"/>
    </row>
    <row r="21" spans="1:6" ht="15.75" thickBot="1">
      <c r="A21" s="41"/>
      <c r="B21" s="45" t="s">
        <v>64</v>
      </c>
      <c r="C21" s="90"/>
    </row>
    <row r="22" spans="1:6" ht="15.75" thickBot="1">
      <c r="A22" s="262" t="s">
        <v>65</v>
      </c>
      <c r="B22" s="263"/>
      <c r="C22" s="88">
        <f>SUM(C5,C12,C17)</f>
        <v>211868674</v>
      </c>
      <c r="F22" s="87"/>
    </row>
    <row r="23" spans="1:6" ht="15.75" thickBot="1">
      <c r="A23" s="262" t="s">
        <v>66</v>
      </c>
      <c r="B23" s="263"/>
      <c r="C23" s="88"/>
    </row>
    <row r="24" spans="1:6" ht="15.75" thickBot="1">
      <c r="A24" s="46"/>
      <c r="B24" s="46" t="s">
        <v>189</v>
      </c>
      <c r="C24" s="93">
        <f>[1]kiadás!E73</f>
        <v>1458495</v>
      </c>
    </row>
    <row r="25" spans="1:6" ht="15.75" thickBot="1">
      <c r="A25" s="264" t="s">
        <v>68</v>
      </c>
      <c r="B25" s="265"/>
      <c r="C25" s="94">
        <f>SUM(C22,C24)</f>
        <v>213327169</v>
      </c>
      <c r="E25" s="135"/>
    </row>
    <row r="26" spans="1:6">
      <c r="A26" s="48"/>
      <c r="B26" s="48"/>
      <c r="C26" s="48"/>
    </row>
    <row r="27" spans="1:6">
      <c r="A27" s="48"/>
      <c r="B27" s="48"/>
      <c r="C27" s="142"/>
    </row>
    <row r="28" spans="1:6">
      <c r="A28" s="48"/>
      <c r="B28" s="48"/>
      <c r="C28" s="48"/>
    </row>
    <row r="29" spans="1:6">
      <c r="A29" s="48"/>
      <c r="B29" s="48"/>
      <c r="C29" s="48"/>
    </row>
    <row r="30" spans="1:6">
      <c r="A30" s="48"/>
      <c r="B30" s="48"/>
      <c r="C30" s="48"/>
    </row>
  </sheetData>
  <mergeCells count="11">
    <mergeCell ref="A13:B13"/>
    <mergeCell ref="A1:C1"/>
    <mergeCell ref="A2:B2"/>
    <mergeCell ref="A5:B5"/>
    <mergeCell ref="A4:B4"/>
    <mergeCell ref="A12:B12"/>
    <mergeCell ref="A15:B15"/>
    <mergeCell ref="A17:B17"/>
    <mergeCell ref="A22:B22"/>
    <mergeCell ref="A23:B23"/>
    <mergeCell ref="A25:B2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C11" sqref="C11"/>
    </sheetView>
  </sheetViews>
  <sheetFormatPr defaultRowHeight="15"/>
  <cols>
    <col min="1" max="1" width="19.140625" customWidth="1"/>
    <col min="2" max="2" width="41.5703125" customWidth="1"/>
    <col min="3" max="3" width="77.42578125" customWidth="1"/>
  </cols>
  <sheetData>
    <row r="1" spans="1:3">
      <c r="A1" s="268" t="s">
        <v>214</v>
      </c>
      <c r="B1" s="268"/>
      <c r="C1" s="268"/>
    </row>
    <row r="2" spans="1:3" ht="15.75" thickBot="1">
      <c r="A2" s="250" t="s">
        <v>27</v>
      </c>
      <c r="B2" s="250"/>
      <c r="C2" s="41" t="s">
        <v>235</v>
      </c>
    </row>
    <row r="3" spans="1:3" ht="15.75" thickBot="1">
      <c r="A3" s="253" t="s">
        <v>46</v>
      </c>
      <c r="B3" s="254"/>
      <c r="C3" s="177">
        <f>'2. sz. melléklet'!C38</f>
        <v>213327169</v>
      </c>
    </row>
    <row r="4" spans="1:3" ht="15.75" thickBot="1">
      <c r="A4" s="46"/>
      <c r="B4" s="46" t="s">
        <v>69</v>
      </c>
      <c r="C4" s="177">
        <f>'2. sz. melléklet'!C31</f>
        <v>151238026</v>
      </c>
    </row>
    <row r="5" spans="1:3" ht="15.75" thickBot="1">
      <c r="A5" s="253" t="s">
        <v>70</v>
      </c>
      <c r="B5" s="254"/>
      <c r="C5" s="177">
        <f>'3. sz. melléklet'!C25</f>
        <v>213327169</v>
      </c>
    </row>
    <row r="6" spans="1:3">
      <c r="A6" s="42"/>
      <c r="B6" s="42" t="s">
        <v>71</v>
      </c>
      <c r="C6" s="195">
        <f>C5-C7</f>
        <v>211868674</v>
      </c>
    </row>
    <row r="7" spans="1:3" ht="15.75" thickBot="1">
      <c r="A7" s="41"/>
      <c r="B7" s="41" t="s">
        <v>72</v>
      </c>
      <c r="C7" s="47">
        <f>'2. sz. melléklet'!C35</f>
        <v>1458495</v>
      </c>
    </row>
    <row r="8" spans="1:3" ht="15.75" thickBot="1">
      <c r="A8" s="49" t="s">
        <v>212</v>
      </c>
      <c r="B8" s="50"/>
      <c r="C8" s="179">
        <f>SUM(C4-C6)</f>
        <v>-60630648</v>
      </c>
    </row>
    <row r="9" spans="1:3">
      <c r="A9" s="269" t="s">
        <v>213</v>
      </c>
      <c r="B9" s="269"/>
      <c r="C9" s="42"/>
    </row>
    <row r="10" spans="1:3">
      <c r="A10" s="255" t="s">
        <v>73</v>
      </c>
      <c r="B10" s="255"/>
      <c r="C10" s="34"/>
    </row>
    <row r="11" spans="1:3">
      <c r="A11" s="255" t="s">
        <v>74</v>
      </c>
      <c r="B11" s="255"/>
      <c r="C11" s="36">
        <f>SUM(C12:C13)</f>
        <v>60630648</v>
      </c>
    </row>
    <row r="12" spans="1:3">
      <c r="A12" s="34"/>
      <c r="B12" s="34" t="s">
        <v>75</v>
      </c>
      <c r="C12" s="38">
        <f>'5. sz. melléklet'!B27</f>
        <v>60398798</v>
      </c>
    </row>
    <row r="13" spans="1:3">
      <c r="A13" s="34"/>
      <c r="B13" s="34" t="s">
        <v>76</v>
      </c>
      <c r="C13" s="38">
        <f>'5. sz. melléklet'!B28</f>
        <v>231850</v>
      </c>
    </row>
    <row r="14" spans="1:3">
      <c r="A14" s="255" t="s">
        <v>211</v>
      </c>
      <c r="B14" s="255"/>
      <c r="C14" s="38">
        <f>SUM(C15:C16)</f>
        <v>0</v>
      </c>
    </row>
    <row r="15" spans="1:3">
      <c r="A15" s="34"/>
      <c r="B15" s="34" t="s">
        <v>75</v>
      </c>
      <c r="C15" s="38"/>
    </row>
    <row r="16" spans="1:3">
      <c r="A16" s="34"/>
      <c r="B16" s="34" t="s">
        <v>77</v>
      </c>
      <c r="C16" s="38"/>
    </row>
    <row r="17" spans="1:3">
      <c r="A17" s="255" t="s">
        <v>78</v>
      </c>
      <c r="B17" s="255"/>
      <c r="C17" s="38">
        <f>SUM(C18)</f>
        <v>0</v>
      </c>
    </row>
    <row r="18" spans="1:3" ht="15.75" thickBot="1">
      <c r="A18" s="41"/>
      <c r="B18" s="51" t="s">
        <v>79</v>
      </c>
      <c r="C18" s="47"/>
    </row>
    <row r="19" spans="1:3" ht="15.75" thickBot="1">
      <c r="A19" s="251" t="s">
        <v>80</v>
      </c>
      <c r="B19" s="252"/>
      <c r="C19" s="196">
        <f>SUM(C11,C14,C17)</f>
        <v>60630648</v>
      </c>
    </row>
  </sheetData>
  <mergeCells count="10">
    <mergeCell ref="A11:B11"/>
    <mergeCell ref="A14:B14"/>
    <mergeCell ref="A17:B17"/>
    <mergeCell ref="A19:B19"/>
    <mergeCell ref="A1:C1"/>
    <mergeCell ref="A2:B2"/>
    <mergeCell ref="A3:B3"/>
    <mergeCell ref="A5:B5"/>
    <mergeCell ref="A9:B9"/>
    <mergeCell ref="A10:B10"/>
  </mergeCells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opLeftCell="A4" workbookViewId="0">
      <selection activeCell="B29" sqref="B29"/>
    </sheetView>
  </sheetViews>
  <sheetFormatPr defaultRowHeight="15"/>
  <cols>
    <col min="1" max="1" width="79.7109375" customWidth="1"/>
    <col min="2" max="2" width="18.140625" customWidth="1"/>
    <col min="3" max="3" width="47.85546875" customWidth="1"/>
    <col min="4" max="4" width="22.140625" customWidth="1"/>
  </cols>
  <sheetData>
    <row r="1" spans="1:4" ht="15.75" thickBot="1">
      <c r="A1" s="270" t="s">
        <v>233</v>
      </c>
      <c r="B1" s="271"/>
      <c r="C1" s="271"/>
      <c r="D1" s="272"/>
    </row>
    <row r="2" spans="1:4">
      <c r="A2" s="55" t="s">
        <v>25</v>
      </c>
      <c r="B2" s="56" t="s">
        <v>234</v>
      </c>
      <c r="C2" s="56" t="s">
        <v>81</v>
      </c>
      <c r="D2" s="57" t="s">
        <v>234</v>
      </c>
    </row>
    <row r="3" spans="1:4">
      <c r="A3" s="58" t="s">
        <v>38</v>
      </c>
      <c r="B3" s="81">
        <f>SUM(B4:B8)</f>
        <v>36462385</v>
      </c>
      <c r="C3" s="58" t="s">
        <v>50</v>
      </c>
      <c r="D3" s="95">
        <f>'3. sz. melléklet'!C6</f>
        <v>64910211</v>
      </c>
    </row>
    <row r="4" spans="1:4">
      <c r="A4" s="59" t="s">
        <v>35</v>
      </c>
      <c r="B4" s="38">
        <f>'2. sz. melléklet'!C15</f>
        <v>23318585</v>
      </c>
      <c r="C4" s="58" t="s">
        <v>92</v>
      </c>
      <c r="D4" s="95">
        <f>'3. sz. melléklet'!C7</f>
        <v>8315811</v>
      </c>
    </row>
    <row r="5" spans="1:4">
      <c r="A5" s="59" t="s">
        <v>36</v>
      </c>
      <c r="B5" s="38">
        <f>'2. sz. melléklet'!C16</f>
        <v>10453000</v>
      </c>
      <c r="C5" s="58" t="s">
        <v>52</v>
      </c>
      <c r="D5" s="95">
        <f>'3. sz. melléklet'!C8</f>
        <v>87420490</v>
      </c>
    </row>
    <row r="6" spans="1:4">
      <c r="A6" s="59" t="s">
        <v>82</v>
      </c>
      <c r="B6" s="38">
        <f>'2. sz. melléklet'!C17</f>
        <v>2690800</v>
      </c>
      <c r="C6" s="58" t="s">
        <v>53</v>
      </c>
      <c r="D6" s="95">
        <f>'3. sz. melléklet'!C9</f>
        <v>10453000</v>
      </c>
    </row>
    <row r="7" spans="1:4">
      <c r="A7" s="59"/>
      <c r="B7" s="52">
        <v>0</v>
      </c>
      <c r="C7" s="58" t="s">
        <v>54</v>
      </c>
      <c r="D7" s="95">
        <f>'3. sz. melléklet'!C10</f>
        <v>31504335</v>
      </c>
    </row>
    <row r="8" spans="1:4" s="2" customFormat="1">
      <c r="A8" s="106" t="s">
        <v>127</v>
      </c>
      <c r="B8" s="162">
        <f>'2. sz. melléklet'!C18</f>
        <v>0</v>
      </c>
      <c r="C8" s="58"/>
      <c r="D8" s="95"/>
    </row>
    <row r="9" spans="1:4">
      <c r="A9" s="58" t="s">
        <v>40</v>
      </c>
      <c r="B9" s="80">
        <f>SUM(B10:B14)</f>
        <v>40155000</v>
      </c>
      <c r="C9" s="52"/>
      <c r="D9" s="96"/>
    </row>
    <row r="10" spans="1:4">
      <c r="A10" s="59" t="s">
        <v>28</v>
      </c>
      <c r="B10" s="205">
        <f>'2. sz. melléklet'!C6</f>
        <v>40000000</v>
      </c>
      <c r="C10" s="52"/>
      <c r="D10" s="96"/>
    </row>
    <row r="11" spans="1:4">
      <c r="A11" s="59" t="s">
        <v>32</v>
      </c>
      <c r="B11" s="52">
        <f>'2. sz. melléklet'!C10</f>
        <v>100000</v>
      </c>
      <c r="C11" s="52"/>
      <c r="D11" s="96"/>
    </row>
    <row r="12" spans="1:4">
      <c r="A12" s="59" t="s">
        <v>33</v>
      </c>
      <c r="B12" s="52">
        <f>'2. sz. melléklet'!C11</f>
        <v>0</v>
      </c>
      <c r="C12" s="52"/>
      <c r="D12" s="96"/>
    </row>
    <row r="13" spans="1:4">
      <c r="A13" s="59" t="s">
        <v>34</v>
      </c>
      <c r="B13" s="52">
        <f>'2. sz. melléklet'!C13</f>
        <v>55000</v>
      </c>
      <c r="C13" s="52"/>
      <c r="D13" s="96"/>
    </row>
    <row r="14" spans="1:4">
      <c r="A14" s="59" t="s">
        <v>83</v>
      </c>
      <c r="B14" s="52">
        <v>0</v>
      </c>
      <c r="C14" s="52"/>
      <c r="D14" s="96"/>
    </row>
    <row r="15" spans="1:4">
      <c r="A15" s="58" t="s">
        <v>41</v>
      </c>
      <c r="B15" s="80">
        <f>'2. sz. melléklet'!C27</f>
        <v>13636991.000000002</v>
      </c>
      <c r="C15" s="52"/>
      <c r="D15" s="96"/>
    </row>
    <row r="16" spans="1:4">
      <c r="A16" s="58" t="s">
        <v>38</v>
      </c>
      <c r="B16" s="81">
        <f>'2. sz. melléklet'!C20</f>
        <v>53733119</v>
      </c>
      <c r="C16" s="52"/>
      <c r="D16" s="96"/>
    </row>
    <row r="17" spans="1:4" ht="15.75" thickBot="1">
      <c r="A17" s="60" t="s">
        <v>84</v>
      </c>
      <c r="B17" s="82">
        <v>0</v>
      </c>
      <c r="C17" s="61"/>
      <c r="D17" s="97"/>
    </row>
    <row r="18" spans="1:4" ht="15.75" thickBot="1">
      <c r="A18" s="53" t="s">
        <v>85</v>
      </c>
      <c r="B18" s="83">
        <f>SUM(B3,B9,B15,B16,B17)</f>
        <v>143987495</v>
      </c>
      <c r="C18" s="53" t="s">
        <v>85</v>
      </c>
      <c r="D18" s="98">
        <f>SUM(D3:D7)</f>
        <v>202603847</v>
      </c>
    </row>
    <row r="19" spans="1:4">
      <c r="A19" s="63" t="s">
        <v>39</v>
      </c>
      <c r="B19" s="206">
        <f>'2. sz. melléklet'!C25+'2. sz. melléklet'!C26</f>
        <v>7250531</v>
      </c>
      <c r="C19" s="63" t="s">
        <v>93</v>
      </c>
      <c r="D19" s="99">
        <f>'3. sz. melléklet'!C14</f>
        <v>6898307</v>
      </c>
    </row>
    <row r="20" spans="1:4">
      <c r="A20" s="58" t="s">
        <v>42</v>
      </c>
      <c r="B20" s="52">
        <v>0</v>
      </c>
      <c r="C20" s="58" t="s">
        <v>94</v>
      </c>
      <c r="D20" s="95">
        <f>'3. sz. melléklet'!C16</f>
        <v>0</v>
      </c>
    </row>
    <row r="21" spans="1:4">
      <c r="A21" s="58" t="s">
        <v>43</v>
      </c>
      <c r="B21" s="52">
        <v>0</v>
      </c>
      <c r="C21" s="58" t="s">
        <v>55</v>
      </c>
      <c r="D21" s="95">
        <v>0</v>
      </c>
    </row>
    <row r="22" spans="1:4" ht="15.75" thickBot="1">
      <c r="A22" s="64" t="s">
        <v>86</v>
      </c>
      <c r="B22" s="61"/>
      <c r="C22" s="61"/>
      <c r="D22" s="97"/>
    </row>
    <row r="23" spans="1:4" ht="15.75" thickBot="1">
      <c r="A23" s="53" t="s">
        <v>95</v>
      </c>
      <c r="B23" s="54">
        <f>SUM(B19:B22)</f>
        <v>7250531</v>
      </c>
      <c r="C23" s="53" t="s">
        <v>95</v>
      </c>
      <c r="D23" s="98">
        <f>SUM(D19:D22)</f>
        <v>6898307</v>
      </c>
    </row>
    <row r="24" spans="1:4">
      <c r="A24" s="63" t="s">
        <v>87</v>
      </c>
      <c r="B24" s="62">
        <f>'2. sz. melléklet'!C35</f>
        <v>1458495</v>
      </c>
      <c r="C24" s="63" t="s">
        <v>72</v>
      </c>
      <c r="D24" s="99">
        <f>'3. sz. melléklet'!C24</f>
        <v>1458495</v>
      </c>
    </row>
    <row r="25" spans="1:4">
      <c r="A25" s="58" t="s">
        <v>88</v>
      </c>
      <c r="B25" s="52">
        <v>0</v>
      </c>
      <c r="C25" s="58" t="s">
        <v>67</v>
      </c>
      <c r="D25" s="95">
        <v>0</v>
      </c>
    </row>
    <row r="26" spans="1:4">
      <c r="A26" s="58" t="s">
        <v>45</v>
      </c>
      <c r="B26" s="200">
        <f>'2. sz. melléklet'!C34</f>
        <v>60630648</v>
      </c>
      <c r="C26" s="52"/>
      <c r="D26" s="96"/>
    </row>
    <row r="27" spans="1:4">
      <c r="A27" s="65" t="s">
        <v>89</v>
      </c>
      <c r="B27" s="52">
        <f>B26-B28</f>
        <v>60398798</v>
      </c>
      <c r="C27" s="52"/>
      <c r="D27" s="96"/>
    </row>
    <row r="28" spans="1:4" ht="15.75" thickBot="1">
      <c r="A28" s="64" t="s">
        <v>90</v>
      </c>
      <c r="B28" s="61">
        <v>231850</v>
      </c>
      <c r="C28" s="61"/>
      <c r="D28" s="97"/>
    </row>
    <row r="29" spans="1:4" ht="15.75" thickBot="1">
      <c r="A29" s="53" t="s">
        <v>136</v>
      </c>
      <c r="B29" s="102">
        <f>SUM(B24:B26)</f>
        <v>62089143</v>
      </c>
      <c r="C29" s="103" t="s">
        <v>136</v>
      </c>
      <c r="D29" s="98">
        <f>SUM(D24:D28)</f>
        <v>1458495</v>
      </c>
    </row>
    <row r="30" spans="1:4" ht="15.75" thickBot="1">
      <c r="A30" s="100" t="s">
        <v>91</v>
      </c>
      <c r="B30" s="101">
        <v>0</v>
      </c>
      <c r="C30" s="100" t="s">
        <v>91</v>
      </c>
      <c r="D30" s="88">
        <f>'3. sz. melléklet'!C18</f>
        <v>2366520</v>
      </c>
    </row>
    <row r="31" spans="1:4" ht="15.75" thickBot="1">
      <c r="A31" s="66" t="s">
        <v>48</v>
      </c>
      <c r="B31" s="105">
        <f>SUM(B18,B23,B29)</f>
        <v>213327169</v>
      </c>
      <c r="C31" s="66" t="s">
        <v>68</v>
      </c>
      <c r="D31" s="104">
        <f>SUM(D18,D23,D29,D30)</f>
        <v>213327169</v>
      </c>
    </row>
    <row r="33" spans="4:4">
      <c r="D33" s="85">
        <f>B31-D31</f>
        <v>0</v>
      </c>
    </row>
  </sheetData>
  <mergeCells count="1">
    <mergeCell ref="A1:D1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I30" sqref="I30"/>
    </sheetView>
  </sheetViews>
  <sheetFormatPr defaultRowHeight="15"/>
  <cols>
    <col min="1" max="1" width="41.5703125" customWidth="1"/>
    <col min="2" max="2" width="11.28515625" customWidth="1"/>
    <col min="3" max="3" width="12" customWidth="1"/>
    <col min="4" max="4" width="13.28515625" customWidth="1"/>
    <col min="5" max="5" width="12.5703125" customWidth="1"/>
  </cols>
  <sheetData>
    <row r="1" spans="1:5">
      <c r="A1" s="273" t="s">
        <v>96</v>
      </c>
      <c r="B1" s="273"/>
      <c r="C1" s="273"/>
      <c r="D1" s="273"/>
      <c r="E1" s="273"/>
    </row>
    <row r="2" spans="1:5" ht="15.75" thickBot="1">
      <c r="A2" s="68" t="s">
        <v>27</v>
      </c>
      <c r="B2" s="68" t="s">
        <v>139</v>
      </c>
      <c r="C2" s="68" t="s">
        <v>207</v>
      </c>
      <c r="D2" s="68" t="s">
        <v>236</v>
      </c>
      <c r="E2" s="68" t="s">
        <v>237</v>
      </c>
    </row>
    <row r="3" spans="1:5" ht="15.75" thickBot="1">
      <c r="A3" s="70" t="s">
        <v>108</v>
      </c>
      <c r="B3" s="71">
        <f>B10-B18</f>
        <v>1782446</v>
      </c>
      <c r="C3" s="181">
        <f t="shared" ref="C3:E3" si="0">C10-C18</f>
        <v>1960690.599999994</v>
      </c>
      <c r="D3" s="181">
        <f t="shared" si="0"/>
        <v>2156759.6599999666</v>
      </c>
      <c r="E3" s="181">
        <f t="shared" si="0"/>
        <v>2264597.6429999769</v>
      </c>
    </row>
    <row r="4" spans="1:5">
      <c r="A4" s="69" t="s">
        <v>38</v>
      </c>
      <c r="B4" s="165">
        <f>'5. sz. melléklet'!B3</f>
        <v>36462385</v>
      </c>
      <c r="C4" s="168">
        <f>B4*1.1</f>
        <v>40108623.5</v>
      </c>
      <c r="D4" s="168">
        <f>C4*1.1</f>
        <v>44119485.850000001</v>
      </c>
      <c r="E4" s="168">
        <f>D4*1.05</f>
        <v>46325460.142500006</v>
      </c>
    </row>
    <row r="5" spans="1:5">
      <c r="A5" s="67" t="s">
        <v>40</v>
      </c>
      <c r="B5" s="67">
        <f>'5. sz. melléklet'!B9</f>
        <v>40155000</v>
      </c>
      <c r="C5" s="168">
        <f t="shared" ref="C5:D18" si="1">B5*1.1</f>
        <v>44170500</v>
      </c>
      <c r="D5" s="168">
        <f t="shared" si="1"/>
        <v>48587550.000000007</v>
      </c>
      <c r="E5" s="168">
        <f t="shared" ref="E5:E18" si="2">D5*1.05</f>
        <v>51016927.500000007</v>
      </c>
    </row>
    <row r="6" spans="1:5">
      <c r="A6" s="67" t="s">
        <v>41</v>
      </c>
      <c r="B6" s="67">
        <f>'5. sz. melléklet'!B15</f>
        <v>13636991.000000002</v>
      </c>
      <c r="C6" s="168">
        <f t="shared" si="1"/>
        <v>15000690.100000003</v>
      </c>
      <c r="D6" s="168">
        <f t="shared" si="1"/>
        <v>16500759.110000005</v>
      </c>
      <c r="E6" s="168">
        <f t="shared" si="2"/>
        <v>17325797.065500006</v>
      </c>
    </row>
    <row r="7" spans="1:5">
      <c r="A7" s="67" t="s">
        <v>84</v>
      </c>
      <c r="B7" s="166">
        <f>'5. sz. melléklet'!B16</f>
        <v>53733119</v>
      </c>
      <c r="C7" s="168">
        <f t="shared" si="1"/>
        <v>59106430.900000006</v>
      </c>
      <c r="D7" s="168">
        <f t="shared" si="1"/>
        <v>65017073.99000001</v>
      </c>
      <c r="E7" s="168">
        <f t="shared" si="2"/>
        <v>68267927.689500019</v>
      </c>
    </row>
    <row r="8" spans="1:5">
      <c r="A8" s="67" t="s">
        <v>204</v>
      </c>
      <c r="B8" s="67">
        <f>'5. sz. melléklet'!B27</f>
        <v>60398798</v>
      </c>
      <c r="C8" s="168">
        <f t="shared" si="1"/>
        <v>66438677.800000004</v>
      </c>
      <c r="D8" s="168">
        <f t="shared" si="1"/>
        <v>73082545.580000013</v>
      </c>
      <c r="E8" s="168">
        <f t="shared" si="2"/>
        <v>76736672.859000012</v>
      </c>
    </row>
    <row r="9" spans="1:5" s="2" customFormat="1">
      <c r="A9" s="69" t="s">
        <v>131</v>
      </c>
      <c r="B9" s="165">
        <f>'2. sz. melléklet'!C35</f>
        <v>1458495</v>
      </c>
      <c r="C9" s="168">
        <f t="shared" si="1"/>
        <v>1604344.5000000002</v>
      </c>
      <c r="D9" s="168">
        <f t="shared" si="1"/>
        <v>1764778.9500000004</v>
      </c>
      <c r="E9" s="168">
        <f t="shared" si="2"/>
        <v>1853017.8975000004</v>
      </c>
    </row>
    <row r="10" spans="1:5" s="84" customFormat="1">
      <c r="A10" s="163" t="s">
        <v>97</v>
      </c>
      <c r="B10" s="167">
        <f>B4+B5+B6+B7+B8+B9</f>
        <v>205844788</v>
      </c>
      <c r="C10" s="182">
        <f t="shared" si="1"/>
        <v>226429266.80000001</v>
      </c>
      <c r="D10" s="182">
        <f t="shared" si="1"/>
        <v>249072193.48000002</v>
      </c>
      <c r="E10" s="182">
        <f t="shared" si="2"/>
        <v>261525803.15400004</v>
      </c>
    </row>
    <row r="11" spans="1:5">
      <c r="A11" s="69" t="s">
        <v>181</v>
      </c>
      <c r="B11" s="69"/>
      <c r="C11" s="168"/>
      <c r="D11" s="168"/>
      <c r="E11" s="168"/>
    </row>
    <row r="12" spans="1:5">
      <c r="A12" s="67" t="s">
        <v>50</v>
      </c>
      <c r="B12" s="67">
        <v>64910211</v>
      </c>
      <c r="C12" s="168">
        <f t="shared" si="1"/>
        <v>71401232.100000009</v>
      </c>
      <c r="D12" s="168">
        <f t="shared" si="1"/>
        <v>78541355.310000017</v>
      </c>
      <c r="E12" s="168">
        <f t="shared" si="2"/>
        <v>82468423.075500026</v>
      </c>
    </row>
    <row r="13" spans="1:5">
      <c r="A13" s="67" t="s">
        <v>92</v>
      </c>
      <c r="B13" s="67">
        <v>8315811</v>
      </c>
      <c r="C13" s="168">
        <f t="shared" si="1"/>
        <v>9147392.1000000015</v>
      </c>
      <c r="D13" s="168">
        <f t="shared" si="1"/>
        <v>10062131.310000002</v>
      </c>
      <c r="E13" s="168">
        <f t="shared" si="2"/>
        <v>10565237.875500003</v>
      </c>
    </row>
    <row r="14" spans="1:5">
      <c r="A14" s="67" t="s">
        <v>52</v>
      </c>
      <c r="B14" s="67">
        <v>87420490</v>
      </c>
      <c r="C14" s="168">
        <f t="shared" si="1"/>
        <v>96162539.000000015</v>
      </c>
      <c r="D14" s="168">
        <f t="shared" si="1"/>
        <v>105778792.90000002</v>
      </c>
      <c r="E14" s="168">
        <f t="shared" si="2"/>
        <v>111067732.54500003</v>
      </c>
    </row>
    <row r="15" spans="1:5">
      <c r="A15" s="67" t="s">
        <v>53</v>
      </c>
      <c r="B15" s="67">
        <v>10453000</v>
      </c>
      <c r="C15" s="168">
        <f t="shared" si="1"/>
        <v>11498300</v>
      </c>
      <c r="D15" s="168">
        <f t="shared" si="1"/>
        <v>12648130.000000002</v>
      </c>
      <c r="E15" s="168">
        <f t="shared" si="2"/>
        <v>13280536.500000002</v>
      </c>
    </row>
    <row r="16" spans="1:5">
      <c r="A16" s="67" t="s">
        <v>54</v>
      </c>
      <c r="B16" s="67">
        <v>31504335</v>
      </c>
      <c r="C16" s="168">
        <f t="shared" si="1"/>
        <v>34654768.5</v>
      </c>
      <c r="D16" s="168">
        <f t="shared" si="1"/>
        <v>38120245.350000001</v>
      </c>
      <c r="E16" s="168">
        <f t="shared" si="2"/>
        <v>40026257.6175</v>
      </c>
    </row>
    <row r="17" spans="1:5" s="2" customFormat="1">
      <c r="A17" s="69" t="s">
        <v>131</v>
      </c>
      <c r="B17" s="69">
        <v>1458495</v>
      </c>
      <c r="C17" s="168">
        <f t="shared" si="1"/>
        <v>1604344.5000000002</v>
      </c>
      <c r="D17" s="168">
        <f t="shared" si="1"/>
        <v>1764778.9500000004</v>
      </c>
      <c r="E17" s="168">
        <f t="shared" si="2"/>
        <v>1853017.8975000004</v>
      </c>
    </row>
    <row r="18" spans="1:5" s="84" customFormat="1" ht="15.75" thickBot="1">
      <c r="A18" s="164" t="s">
        <v>98</v>
      </c>
      <c r="B18" s="164">
        <f>B12+B13+B14+B15+B16+B17</f>
        <v>204062342</v>
      </c>
      <c r="C18" s="182">
        <f t="shared" si="1"/>
        <v>224468576.20000002</v>
      </c>
      <c r="D18" s="182">
        <f t="shared" si="1"/>
        <v>246915433.82000005</v>
      </c>
      <c r="E18" s="182">
        <f t="shared" si="2"/>
        <v>259261205.51100007</v>
      </c>
    </row>
    <row r="19" spans="1:5" ht="15.75" thickBot="1">
      <c r="A19" s="70" t="s">
        <v>99</v>
      </c>
      <c r="B19" s="71">
        <f>B25-B32</f>
        <v>584074</v>
      </c>
      <c r="C19" s="71">
        <v>0</v>
      </c>
      <c r="D19" s="71">
        <f t="shared" ref="D19:E19" si="3">D25-D32</f>
        <v>0</v>
      </c>
      <c r="E19" s="71">
        <f t="shared" si="3"/>
        <v>0</v>
      </c>
    </row>
    <row r="20" spans="1:5">
      <c r="A20" s="69" t="s">
        <v>100</v>
      </c>
      <c r="B20" s="69">
        <v>7250531</v>
      </c>
      <c r="C20" s="69">
        <v>0</v>
      </c>
      <c r="D20" s="69"/>
      <c r="E20" s="69"/>
    </row>
    <row r="21" spans="1:5">
      <c r="A21" s="67" t="s">
        <v>42</v>
      </c>
      <c r="B21" s="67">
        <v>0</v>
      </c>
      <c r="C21" s="69">
        <f t="shared" ref="C21:C33" si="4">B21*1.002</f>
        <v>0</v>
      </c>
      <c r="D21" s="67"/>
      <c r="E21" s="67"/>
    </row>
    <row r="22" spans="1:5">
      <c r="A22" s="67" t="s">
        <v>101</v>
      </c>
      <c r="B22" s="67">
        <v>0</v>
      </c>
      <c r="C22" s="69">
        <f t="shared" si="4"/>
        <v>0</v>
      </c>
      <c r="D22" s="67"/>
      <c r="E22" s="67"/>
    </row>
    <row r="23" spans="1:5">
      <c r="A23" s="67" t="s">
        <v>205</v>
      </c>
      <c r="B23" s="67">
        <v>231850</v>
      </c>
      <c r="C23" s="69">
        <v>0</v>
      </c>
      <c r="D23" s="67"/>
      <c r="E23" s="67"/>
    </row>
    <row r="24" spans="1:5">
      <c r="A24" s="67" t="s">
        <v>102</v>
      </c>
      <c r="B24" s="67">
        <v>0</v>
      </c>
      <c r="C24" s="69">
        <f t="shared" si="4"/>
        <v>0</v>
      </c>
      <c r="D24" s="67"/>
      <c r="E24" s="67"/>
    </row>
    <row r="25" spans="1:5" s="84" customFormat="1">
      <c r="A25" s="163" t="s">
        <v>103</v>
      </c>
      <c r="B25" s="163">
        <f>B20+B21+B22+B23+B24</f>
        <v>7482381</v>
      </c>
      <c r="C25" s="69">
        <v>0</v>
      </c>
      <c r="D25" s="163">
        <f t="shared" ref="D25:E25" si="5">SUM(D20:D24)</f>
        <v>0</v>
      </c>
      <c r="E25" s="163">
        <f t="shared" si="5"/>
        <v>0</v>
      </c>
    </row>
    <row r="26" spans="1:5">
      <c r="A26" s="67"/>
      <c r="B26" s="67"/>
      <c r="C26" s="69">
        <f t="shared" si="4"/>
        <v>0</v>
      </c>
      <c r="D26" s="67"/>
      <c r="E26" s="67"/>
    </row>
    <row r="27" spans="1:5">
      <c r="A27" s="67" t="s">
        <v>93</v>
      </c>
      <c r="B27" s="67">
        <v>6898307</v>
      </c>
      <c r="C27" s="69">
        <v>0</v>
      </c>
      <c r="D27" s="67"/>
      <c r="E27" s="67"/>
    </row>
    <row r="28" spans="1:5">
      <c r="A28" s="67" t="s">
        <v>94</v>
      </c>
      <c r="B28" s="67">
        <v>0</v>
      </c>
      <c r="C28" s="69">
        <v>0</v>
      </c>
      <c r="D28" s="67"/>
      <c r="E28" s="67"/>
    </row>
    <row r="29" spans="1:5">
      <c r="A29" s="67" t="s">
        <v>55</v>
      </c>
      <c r="B29" s="67">
        <v>0</v>
      </c>
      <c r="C29" s="69">
        <f t="shared" si="4"/>
        <v>0</v>
      </c>
      <c r="D29" s="67"/>
      <c r="E29" s="67"/>
    </row>
    <row r="30" spans="1:5">
      <c r="A30" s="67" t="s">
        <v>104</v>
      </c>
      <c r="B30" s="67">
        <v>0</v>
      </c>
      <c r="C30" s="69">
        <f t="shared" si="4"/>
        <v>0</v>
      </c>
      <c r="D30" s="67"/>
      <c r="E30" s="67"/>
    </row>
    <row r="31" spans="1:5">
      <c r="A31" s="67"/>
      <c r="B31" s="67"/>
      <c r="C31" s="69">
        <f t="shared" si="4"/>
        <v>0</v>
      </c>
      <c r="D31" s="67"/>
      <c r="E31" s="67"/>
    </row>
    <row r="32" spans="1:5" s="84" customFormat="1">
      <c r="A32" s="163" t="s">
        <v>105</v>
      </c>
      <c r="B32" s="163">
        <f xml:space="preserve"> B27+B28</f>
        <v>6898307</v>
      </c>
      <c r="C32" s="69">
        <v>0</v>
      </c>
      <c r="D32" s="163">
        <f t="shared" ref="D32:E32" si="6">SUM(D27:D31)</f>
        <v>0</v>
      </c>
      <c r="E32" s="163">
        <f t="shared" si="6"/>
        <v>0</v>
      </c>
    </row>
    <row r="33" spans="1:5" ht="15.75" thickBot="1">
      <c r="A33" s="68"/>
      <c r="B33" s="68"/>
      <c r="C33" s="170">
        <f t="shared" si="4"/>
        <v>0</v>
      </c>
      <c r="D33" s="68"/>
      <c r="E33" s="68"/>
    </row>
    <row r="34" spans="1:5" ht="15.75" thickBot="1">
      <c r="A34" s="70" t="s">
        <v>60</v>
      </c>
      <c r="B34" s="107">
        <f>'5. sz. melléklet'!D30</f>
        <v>2366520</v>
      </c>
      <c r="C34" s="171">
        <v>0</v>
      </c>
      <c r="D34" s="169"/>
      <c r="E34" s="71"/>
    </row>
    <row r="35" spans="1:5">
      <c r="A35" s="72" t="s">
        <v>106</v>
      </c>
      <c r="B35" s="180">
        <f>SUM(B10,B25)</f>
        <v>213327169</v>
      </c>
      <c r="C35" s="172">
        <f t="shared" ref="C35:E35" si="7">SUM(C10,C25)</f>
        <v>226429266.80000001</v>
      </c>
      <c r="D35" s="72">
        <f t="shared" si="7"/>
        <v>249072193.48000002</v>
      </c>
      <c r="E35" s="72">
        <f t="shared" si="7"/>
        <v>261525803.15400004</v>
      </c>
    </row>
    <row r="36" spans="1:5">
      <c r="A36" s="73" t="s">
        <v>107</v>
      </c>
      <c r="B36" s="201">
        <f>SUM(B18,B32,B34)</f>
        <v>213327169</v>
      </c>
      <c r="C36" s="108">
        <f>SUM(C18,C32,C34)</f>
        <v>224468576.20000002</v>
      </c>
      <c r="D36" s="108">
        <f t="shared" ref="D36:E36" si="8">SUM(D18,D32,D34)</f>
        <v>246915433.82000005</v>
      </c>
      <c r="E36" s="108">
        <f t="shared" si="8"/>
        <v>259261205.51100007</v>
      </c>
    </row>
  </sheetData>
  <mergeCells count="1">
    <mergeCell ref="A1:E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8. sz. melléklet</vt:lpstr>
      <vt:lpstr>8. melléklet</vt:lpstr>
      <vt:lpstr>9. melléklet</vt:lpstr>
      <vt:lpstr>1. sz. melléklet</vt:lpstr>
      <vt:lpstr>2. sz. melléklet</vt:lpstr>
      <vt:lpstr>3. sz. melléklet</vt:lpstr>
      <vt:lpstr>4. sz melléklet</vt:lpstr>
      <vt:lpstr>5. sz. melléklet</vt:lpstr>
      <vt:lpstr>6. sz. melléklet</vt:lpstr>
      <vt:lpstr>7. sz. melléklet</vt:lpstr>
      <vt:lpstr>'2. sz. melléklet'!Nyomtatási_terület</vt:lpstr>
      <vt:lpstr>'3.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Pajkó Alexandra</dc:creator>
  <cp:lastModifiedBy>Pajkó Alexandra</cp:lastModifiedBy>
  <cp:lastPrinted>2021-02-09T08:57:51Z</cp:lastPrinted>
  <dcterms:created xsi:type="dcterms:W3CDTF">2017-01-24T14:33:07Z</dcterms:created>
  <dcterms:modified xsi:type="dcterms:W3CDTF">2021-02-09T08:57:57Z</dcterms:modified>
</cp:coreProperties>
</file>