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170" windowHeight="5955" tabRatio="648"/>
  </bookViews>
  <sheets>
    <sheet name="kiadás részletező" sheetId="8" r:id="rId1"/>
    <sheet name="1. melléklet" sheetId="1" r:id="rId2"/>
    <sheet name="2. melléklet" sheetId="2" r:id="rId3"/>
    <sheet name="3. melléklet" sheetId="3" r:id="rId4"/>
    <sheet name="4. melléklet" sheetId="4" r:id="rId5"/>
    <sheet name="5. melléklet" sheetId="5" r:id="rId6"/>
    <sheet name="6. melléklet" sheetId="6" r:id="rId7"/>
    <sheet name="7. melléklet" sheetId="7" r:id="rId8"/>
    <sheet name="8. melléklet" sheetId="12" r:id="rId9"/>
    <sheet name="9. melléklet" sheetId="9" r:id="rId10"/>
    <sheet name="Munka1" sheetId="13" r:id="rId11"/>
  </sheets>
  <definedNames>
    <definedName name="_xlnm.Print_Area" localSheetId="2">'2. melléklet'!$A$1:$D$39</definedName>
    <definedName name="_xlnm.Print_Area" localSheetId="3">'3. melléklet'!$A$1:$D$27</definedName>
  </definedNames>
  <calcPr calcId="124519"/>
</workbook>
</file>

<file path=xl/calcChain.xml><?xml version="1.0" encoding="utf-8"?>
<calcChain xmlns="http://schemas.openxmlformats.org/spreadsheetml/2006/main">
  <c r="B19" i="6"/>
  <c r="B24"/>
  <c r="E79" i="8"/>
  <c r="B32" i="5" l="1"/>
  <c r="F27"/>
  <c r="C27"/>
  <c r="C22"/>
  <c r="D6" i="2"/>
  <c r="D15" i="3"/>
  <c r="D14" s="1"/>
  <c r="F20" i="5" s="1"/>
  <c r="E80" i="8"/>
  <c r="S16"/>
  <c r="D21" i="2"/>
  <c r="D69" i="8"/>
  <c r="AB25"/>
  <c r="AB72"/>
  <c r="AB78"/>
  <c r="R71"/>
  <c r="D64"/>
  <c r="S47"/>
  <c r="O35"/>
  <c r="AB17"/>
  <c r="AB11"/>
  <c r="AB10"/>
  <c r="E32" i="5"/>
  <c r="D26" i="3"/>
  <c r="C18"/>
  <c r="C23" s="1"/>
  <c r="C27" s="1"/>
  <c r="C13"/>
  <c r="D34" i="2"/>
  <c r="D26"/>
  <c r="D25"/>
  <c r="D22"/>
  <c r="D16"/>
  <c r="D7"/>
  <c r="E11" i="12"/>
  <c r="E30"/>
  <c r="AB81" i="8"/>
  <c r="AB74"/>
  <c r="C17" i="5"/>
  <c r="B8" i="6" s="1"/>
  <c r="AB73" i="8"/>
  <c r="AB75"/>
  <c r="AB64"/>
  <c r="AB65"/>
  <c r="AB66"/>
  <c r="AB67"/>
  <c r="D5" i="2" l="1"/>
  <c r="D32" s="1"/>
  <c r="C14" i="4"/>
  <c r="C13"/>
  <c r="C22" i="2"/>
  <c r="C26"/>
  <c r="D47" i="8"/>
  <c r="O54"/>
  <c r="O30"/>
  <c r="O70"/>
  <c r="O31"/>
  <c r="D37" i="2" l="1"/>
  <c r="D39" s="1"/>
  <c r="C4" i="4" s="1"/>
  <c r="C5"/>
  <c r="C36" i="2"/>
  <c r="B10" i="6" s="1"/>
  <c r="C25" i="2"/>
  <c r="D59" i="8"/>
  <c r="AB45"/>
  <c r="AB40"/>
  <c r="F20"/>
  <c r="D14" i="9"/>
  <c r="D10"/>
  <c r="C34" i="2" l="1"/>
  <c r="C8" i="4"/>
  <c r="AB16" i="8" l="1"/>
  <c r="C18" i="6" l="1"/>
  <c r="C10"/>
  <c r="C8"/>
  <c r="C7" i="2"/>
  <c r="C11" i="5" s="1"/>
  <c r="C6" i="2"/>
  <c r="C20" i="5"/>
  <c r="C24" s="1"/>
  <c r="E10" i="9" l="1"/>
  <c r="E19"/>
  <c r="AB19" i="8"/>
  <c r="S20"/>
  <c r="T20"/>
  <c r="U20"/>
  <c r="V20"/>
  <c r="S15"/>
  <c r="T15"/>
  <c r="U15"/>
  <c r="V15"/>
  <c r="F15"/>
  <c r="D15"/>
  <c r="D8" i="6" l="1"/>
  <c r="E8" s="1"/>
  <c r="D10"/>
  <c r="E10" s="1"/>
  <c r="D18"/>
  <c r="E18" s="1"/>
  <c r="C23"/>
  <c r="C26"/>
  <c r="C28"/>
  <c r="C31"/>
  <c r="C32"/>
  <c r="C33"/>
  <c r="C35"/>
  <c r="F25" i="5"/>
  <c r="C25"/>
  <c r="C14"/>
  <c r="C12"/>
  <c r="C10" l="1"/>
  <c r="B6" i="6" s="1"/>
  <c r="C6" s="1"/>
  <c r="D6" s="1"/>
  <c r="E6" s="1"/>
  <c r="B9"/>
  <c r="E18" i="12"/>
  <c r="I12"/>
  <c r="AB63" i="8"/>
  <c r="C9" i="5"/>
  <c r="AB13" i="8"/>
  <c r="C9" i="6" l="1"/>
  <c r="D9" s="1"/>
  <c r="E9" s="1"/>
  <c r="B27"/>
  <c r="E31" i="12"/>
  <c r="J17" s="1"/>
  <c r="AB70" i="8" l="1"/>
  <c r="AB71"/>
  <c r="D17" i="3" s="1"/>
  <c r="D16" s="1"/>
  <c r="B30" i="6" s="1"/>
  <c r="AB77" i="8"/>
  <c r="AB79"/>
  <c r="D19" i="3" s="1"/>
  <c r="AB62" i="8"/>
  <c r="AB68"/>
  <c r="D11" i="3" s="1"/>
  <c r="AB34" i="8"/>
  <c r="AB29"/>
  <c r="AB22"/>
  <c r="AB23"/>
  <c r="AB24"/>
  <c r="AB26"/>
  <c r="AB27"/>
  <c r="AB28"/>
  <c r="AB30"/>
  <c r="AB31"/>
  <c r="AB32"/>
  <c r="AB33"/>
  <c r="AB35"/>
  <c r="AB36"/>
  <c r="AB37"/>
  <c r="AB38"/>
  <c r="AB39"/>
  <c r="AB41"/>
  <c r="AB42"/>
  <c r="AB43"/>
  <c r="AB44"/>
  <c r="AB46"/>
  <c r="AB47"/>
  <c r="AB48"/>
  <c r="AB49"/>
  <c r="AB50"/>
  <c r="AB51"/>
  <c r="AB52"/>
  <c r="AB53"/>
  <c r="AB54"/>
  <c r="AB55"/>
  <c r="AB56"/>
  <c r="AB57"/>
  <c r="AB58"/>
  <c r="AB21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E59"/>
  <c r="F59"/>
  <c r="G59"/>
  <c r="H59"/>
  <c r="I59"/>
  <c r="J59"/>
  <c r="K59"/>
  <c r="L59"/>
  <c r="M59"/>
  <c r="N59"/>
  <c r="O59"/>
  <c r="P59"/>
  <c r="Q59"/>
  <c r="S59"/>
  <c r="S80" s="1"/>
  <c r="T59"/>
  <c r="U59"/>
  <c r="U80" s="1"/>
  <c r="V59"/>
  <c r="W59"/>
  <c r="W80" s="1"/>
  <c r="X59"/>
  <c r="Y59"/>
  <c r="Y80" s="1"/>
  <c r="Z59"/>
  <c r="AA59"/>
  <c r="AA80" s="1"/>
  <c r="AB60"/>
  <c r="D10" i="3" s="1"/>
  <c r="AB61" i="8"/>
  <c r="AB9"/>
  <c r="F13" i="9"/>
  <c r="F11"/>
  <c r="F12"/>
  <c r="F14"/>
  <c r="F15"/>
  <c r="F16"/>
  <c r="F17"/>
  <c r="F18"/>
  <c r="F19"/>
  <c r="F20"/>
  <c r="E21"/>
  <c r="F7" i="5" l="1"/>
  <c r="B16" i="6"/>
  <c r="C16" s="1"/>
  <c r="D16" s="1"/>
  <c r="E16" s="1"/>
  <c r="F8" i="5"/>
  <c r="B17" i="6"/>
  <c r="C17" s="1"/>
  <c r="D17" s="1"/>
  <c r="E17" s="1"/>
  <c r="D13" i="3"/>
  <c r="F21" i="5"/>
  <c r="D18" i="3"/>
  <c r="F31" i="5"/>
  <c r="B36" i="6" s="1"/>
  <c r="AB76" i="8"/>
  <c r="H80"/>
  <c r="X80"/>
  <c r="V80"/>
  <c r="T80"/>
  <c r="AB69"/>
  <c r="L15"/>
  <c r="AB14"/>
  <c r="AB7"/>
  <c r="D21" i="9"/>
  <c r="Z20" i="8"/>
  <c r="R20"/>
  <c r="Q20"/>
  <c r="P20"/>
  <c r="N20"/>
  <c r="H20"/>
  <c r="G20"/>
  <c r="E20"/>
  <c r="Z15"/>
  <c r="Z80" s="1"/>
  <c r="R15"/>
  <c r="Q15"/>
  <c r="Q80" s="1"/>
  <c r="P15"/>
  <c r="P80" s="1"/>
  <c r="N15"/>
  <c r="N80" s="1"/>
  <c r="H15"/>
  <c r="G15"/>
  <c r="G80" s="1"/>
  <c r="E15"/>
  <c r="C12" i="4"/>
  <c r="C19" i="2"/>
  <c r="C7" i="5" s="1"/>
  <c r="O20" i="8" l="1"/>
  <c r="AB6"/>
  <c r="AB12"/>
  <c r="AB18"/>
  <c r="E24" i="9"/>
  <c r="F21"/>
  <c r="M15" i="8"/>
  <c r="K15"/>
  <c r="L20"/>
  <c r="L80" s="1"/>
  <c r="K20"/>
  <c r="M20"/>
  <c r="D24" i="9"/>
  <c r="J20" i="8"/>
  <c r="K80" l="1"/>
  <c r="M80"/>
  <c r="I15"/>
  <c r="F80"/>
  <c r="F24" i="9"/>
  <c r="C28" i="2" s="1"/>
  <c r="C21" s="1"/>
  <c r="D20" i="8"/>
  <c r="D34" i="6"/>
  <c r="E34"/>
  <c r="D27"/>
  <c r="E27"/>
  <c r="E21" s="1"/>
  <c r="D21" l="1"/>
  <c r="C16" i="5"/>
  <c r="B7" i="6" s="1"/>
  <c r="C7" s="1"/>
  <c r="D7" s="1"/>
  <c r="E7" s="1"/>
  <c r="O15" i="8"/>
  <c r="O80" s="1"/>
  <c r="AB8"/>
  <c r="J15"/>
  <c r="J80" s="1"/>
  <c r="I20"/>
  <c r="AB20" s="1"/>
  <c r="D8" i="3" s="1"/>
  <c r="C18" i="4"/>
  <c r="C15"/>
  <c r="C20"/>
  <c r="F30" i="5"/>
  <c r="C30"/>
  <c r="F5" l="1"/>
  <c r="B14" i="6"/>
  <c r="C14" s="1"/>
  <c r="D14" s="1"/>
  <c r="E14" s="1"/>
  <c r="I80" i="8"/>
  <c r="AB15"/>
  <c r="D7" i="3" s="1"/>
  <c r="B13" i="6" s="1"/>
  <c r="AB5" i="8"/>
  <c r="C13" i="6" l="1"/>
  <c r="D13" s="1"/>
  <c r="E13" s="1"/>
  <c r="F4" i="5"/>
  <c r="E5" i="7"/>
  <c r="D5"/>
  <c r="C5"/>
  <c r="D10" i="1"/>
  <c r="D21"/>
  <c r="H5" i="7" l="1"/>
  <c r="D8" i="1"/>
  <c r="C18" i="2"/>
  <c r="C6" i="5" s="1"/>
  <c r="D29" i="1"/>
  <c r="C4" i="5" l="1"/>
  <c r="B5" i="6" s="1"/>
  <c r="B11" s="1"/>
  <c r="C16" i="2"/>
  <c r="C5" s="1"/>
  <c r="C32" s="1"/>
  <c r="R59" i="8"/>
  <c r="R80" s="1"/>
  <c r="F24" i="5" l="1"/>
  <c r="B29" i="6"/>
  <c r="B34" s="1"/>
  <c r="AB59" i="8"/>
  <c r="D9" i="3" s="1"/>
  <c r="B15" i="6" s="1"/>
  <c r="C5"/>
  <c r="D5" s="1"/>
  <c r="E5" s="1"/>
  <c r="D76" i="8"/>
  <c r="D80" s="1"/>
  <c r="AB80" s="1"/>
  <c r="C15" i="6" l="1"/>
  <c r="D15" s="1"/>
  <c r="E15" s="1"/>
  <c r="B20"/>
  <c r="C20" s="1"/>
  <c r="D6" i="3"/>
  <c r="D23" s="1"/>
  <c r="D27" s="1"/>
  <c r="C6" i="4" s="1"/>
  <c r="F6" i="5"/>
  <c r="F19" s="1"/>
  <c r="F32" s="1"/>
  <c r="B21" i="6"/>
  <c r="B38" l="1"/>
  <c r="D20"/>
  <c r="C38"/>
  <c r="C7" i="4"/>
  <c r="C19" i="5"/>
  <c r="C32" s="1"/>
  <c r="E20" i="6" l="1"/>
  <c r="E38" s="1"/>
  <c r="D38"/>
  <c r="C11"/>
  <c r="B37"/>
  <c r="C9" i="4"/>
  <c r="C37" i="2"/>
  <c r="C39" s="1"/>
  <c r="B4" i="6"/>
  <c r="D11" l="1"/>
  <c r="C4"/>
  <c r="C37"/>
  <c r="E11" l="1"/>
  <c r="D4"/>
  <c r="D37"/>
  <c r="E4" l="1"/>
  <c r="E37"/>
</calcChain>
</file>

<file path=xl/sharedStrings.xml><?xml version="1.0" encoding="utf-8"?>
<sst xmlns="http://schemas.openxmlformats.org/spreadsheetml/2006/main" count="495" uniqueCount="387">
  <si>
    <t>A HELYI ÖNKORMÁNYZATOK MŰKÖDÉSÉNEK ÁLTALÁNOS TÁMOGATÁSA</t>
  </si>
  <si>
    <t>Jogcím</t>
  </si>
  <si>
    <t>mennyiségi egység</t>
  </si>
  <si>
    <t>Ft</t>
  </si>
  <si>
    <t xml:space="preserve"> I. A HELYI ÖNKORMÁNYZATOK MŰKÖDÉSÉNEK ÁLTALÁNOS TÁMOGATÁSA</t>
  </si>
  <si>
    <t>I.1. A települési önkormányzatok működésének támogatása</t>
  </si>
  <si>
    <t>I.1.b) Település-üzemeltetéshez kapcsolódó feladatellátás támogatása összesen</t>
  </si>
  <si>
    <t>forint</t>
  </si>
  <si>
    <t>I.1.ba) A zöldterület-gazdálkodással kapcsolatos feladatok ellátásának támogatása</t>
  </si>
  <si>
    <t>I.1.bb) Közvilágítás fenntartásának támogatása</t>
  </si>
  <si>
    <t>km</t>
  </si>
  <si>
    <t>I.1.bc) Köztemető fenntartással kapcsolatos feladatok támogatása</t>
  </si>
  <si>
    <t>I.1.bd) Közutak fenntartásának támogatása</t>
  </si>
  <si>
    <t xml:space="preserve">I.1.c) - V. Egyéb önkormányzati feladatok támogatása - beszámítás után	
</t>
  </si>
  <si>
    <t>I.1.d) Lakott külterülettel kapcsolatos feladatok támogatása</t>
  </si>
  <si>
    <t>külterületi lakos</t>
  </si>
  <si>
    <t>I.1.e) Üdülőhelyi feladatok támogatása</t>
  </si>
  <si>
    <t>idegenforgalmiadó-forint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</si>
  <si>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</si>
  <si>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</si>
  <si>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III.5.a. A finanszírozás szempontjából elismert dolgozók bértámogatása</t>
  </si>
  <si>
    <t>fő</t>
  </si>
  <si>
    <t>III.5.b Gyermekétkeztetés üzemeltetési támogatása</t>
  </si>
  <si>
    <t>III.5.c A rászoruló gyermekek intézményen kívüli szünidei étkeztetésének támogatása</t>
  </si>
  <si>
    <t>IV.1. TELEPÜLÉSI ÖNKORMÁNYZATOK NYILVÁNOS KÖNYVTÁRI ÉS KÖZMŰVELŐDÉSI FELADATAINAK TÁMOGATÁSA</t>
  </si>
  <si>
    <t>Bevételek</t>
  </si>
  <si>
    <t>I. Önkormányzati feladatokhoz nem rendelhető bevételek és egyéb önkormányzati elszámolások</t>
  </si>
  <si>
    <t>Megnevezés</t>
  </si>
  <si>
    <t>Helyi adók</t>
  </si>
  <si>
    <t>Magánszemélyek kommunális adója</t>
  </si>
  <si>
    <t>Iparűzési adó</t>
  </si>
  <si>
    <t>Idegenforgalmi adó</t>
  </si>
  <si>
    <t>Adópótlék, bírság</t>
  </si>
  <si>
    <t>Adóhátralék</t>
  </si>
  <si>
    <t>Gépjárműadó</t>
  </si>
  <si>
    <t>Termőföld bérbeadásából származó jövedelem</t>
  </si>
  <si>
    <t>A helyi önkormányzatok működésének általános támogatása</t>
  </si>
  <si>
    <t>A települési önkormányzatok szociális, gyermekjóléti és gyermekétkeztetési feladatainak támogatása</t>
  </si>
  <si>
    <t>A települési önkormányzatok kulturális feladatainak támogatása (könyvtár, közművelődés)</t>
  </si>
  <si>
    <t>Működési célú támogatások államháztartáson belül</t>
  </si>
  <si>
    <t>Felhalmozási célú támogatások államháztartáson belül</t>
  </si>
  <si>
    <t>Közhatalmi bevételek</t>
  </si>
  <si>
    <t>Működési bevételek</t>
  </si>
  <si>
    <t>Felhalmozási bevételek</t>
  </si>
  <si>
    <t>III. Finanszírozási bevételek</t>
  </si>
  <si>
    <t>Költségvetési maradvány igénybevétele</t>
  </si>
  <si>
    <t>Bevételek összesen</t>
  </si>
  <si>
    <t>Fedezetszükséglet</t>
  </si>
  <si>
    <t>Bevételek mindösszesen</t>
  </si>
  <si>
    <t>I. Önkormányzai működési kiadások</t>
  </si>
  <si>
    <t>1. Önkormányzat kiadásai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</si>
  <si>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</si>
  <si>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</si>
  <si>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</si>
  <si>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</si>
  <si>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</si>
  <si>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Egyéb felhalmozási célú kiadások</t>
  </si>
  <si>
    <t>II. Felhalmozási kiadások</t>
  </si>
  <si>
    <t>1. Beruházási kiadások</t>
  </si>
  <si>
    <t>2. Felújítási feladatok kiadásai</t>
  </si>
  <si>
    <t>Önkormányzat felújítási kiadásai</t>
  </si>
  <si>
    <t>III. Tartalékok</t>
  </si>
  <si>
    <t>Általános tartalék</t>
  </si>
  <si>
    <t>Céltartalék</t>
  </si>
  <si>
    <t>ebből beruházási jellegű céltartalék</t>
  </si>
  <si>
    <t>működési jellegű céltartalék</t>
  </si>
  <si>
    <t>Költségvetési kiadások összesen (I.+II.+III.)</t>
  </si>
  <si>
    <t>IV. Finanszírozási kiadások</t>
  </si>
  <si>
    <t>Hitel, kölcsön törlesztése</t>
  </si>
  <si>
    <t>Kiadások mindösszesen</t>
  </si>
  <si>
    <t>Finanszírozási bevételek nélkül</t>
  </si>
  <si>
    <t>Kiadások összesen</t>
  </si>
  <si>
    <t>Finanszírozási kiadás nélkül</t>
  </si>
  <si>
    <t>Finanszírozási kiadások</t>
  </si>
  <si>
    <t>Belső források igénybevétele</t>
  </si>
  <si>
    <t>1. Belső finanszírozású bevétel (költségvetési maradvány)</t>
  </si>
  <si>
    <t>1. Működési célú</t>
  </si>
  <si>
    <t>2. Felhalmozási célú</t>
  </si>
  <si>
    <t>2. felhalmozási célú</t>
  </si>
  <si>
    <t>Külső források igénybevétele</t>
  </si>
  <si>
    <t>Külső finanszírozású bevétel</t>
  </si>
  <si>
    <t>Külső-belső források összesen</t>
  </si>
  <si>
    <t>Kiadások</t>
  </si>
  <si>
    <t>Az önkormányzatok kulturális feladatainak támogatása (könyvtár,közművelődés)</t>
  </si>
  <si>
    <t>Egyéb közhatalmi bevételek</t>
  </si>
  <si>
    <t>Működési célú átvett pénzeszközök</t>
  </si>
  <si>
    <t>Működési költségvetés összesen</t>
  </si>
  <si>
    <t>Finanszírozási bevételek</t>
  </si>
  <si>
    <t>Hitel, kölcsön felvétele</t>
  </si>
  <si>
    <t>ebből működési célú</t>
  </si>
  <si>
    <t>ebből felhalmozási célú</t>
  </si>
  <si>
    <t>Tartalékok</t>
  </si>
  <si>
    <t>Munkaadókat terhelő járulékok, szociális hozzájárulási adó</t>
  </si>
  <si>
    <t>Beruházások</t>
  </si>
  <si>
    <t>Felújítások</t>
  </si>
  <si>
    <t>Felhalmozási költségvetés összesen</t>
  </si>
  <si>
    <t>A költségvetési évet követő három év tervezett előirányzatának keretszámai</t>
  </si>
  <si>
    <t>2020. évre</t>
  </si>
  <si>
    <t>Működési célú bevételek összesen</t>
  </si>
  <si>
    <t>Működési célú kiadások</t>
  </si>
  <si>
    <t>II. Felhalmozási célú bevételek és kiadások</t>
  </si>
  <si>
    <t>Felhalmozási célú támogatások államháztartáson belülről</t>
  </si>
  <si>
    <t>Felhalmozási célú átvett pénzeszközök</t>
  </si>
  <si>
    <t>Hitel, kölcsön felvétel</t>
  </si>
  <si>
    <t>Felhalmozási bevételek összesen</t>
  </si>
  <si>
    <t>Fejlesztési hitelek törlesztése</t>
  </si>
  <si>
    <t>Felhalmozási célú kiadások összesen</t>
  </si>
  <si>
    <t>Önkormányzat bevételei összesen</t>
  </si>
  <si>
    <t>Önkormányzat kiadásai összesen</t>
  </si>
  <si>
    <t>I. Működési bevételek és kiadások</t>
  </si>
  <si>
    <t>Intézmény</t>
  </si>
  <si>
    <t>Közalkalmazott</t>
  </si>
  <si>
    <t>Mt. Hatálya alá tartozók</t>
  </si>
  <si>
    <t>Közfoglalkoztatotti létszám</t>
  </si>
  <si>
    <t>Tartósan távollevő munkavállalók létszáma (GYES)</t>
  </si>
  <si>
    <t>Létszám összesen</t>
  </si>
  <si>
    <t>Önkormányzat</t>
  </si>
  <si>
    <t>Igazgatás</t>
  </si>
  <si>
    <t>község-gazdálkodás</t>
  </si>
  <si>
    <t>védőnő</t>
  </si>
  <si>
    <t xml:space="preserve">orvosi rend. </t>
  </si>
  <si>
    <t>teljes munkaidős</t>
  </si>
  <si>
    <t>részmunkaidős</t>
  </si>
  <si>
    <t>könyvtár</t>
  </si>
  <si>
    <t>művelődési ház</t>
  </si>
  <si>
    <t>ebből:</t>
  </si>
  <si>
    <t>III.5. Gyermekétkeztetés támogatása (a+b+c)</t>
  </si>
  <si>
    <t>Normatív támogatások összesen I+III+IV</t>
  </si>
  <si>
    <t>Működési célú költségvetési és kiegészítő támogatás teljesülése</t>
  </si>
  <si>
    <t>1. Közhatalmi bevétel (B3)</t>
  </si>
  <si>
    <t>2. Az önkormányzat központi alrendszeréből származó forrásai (B11)</t>
  </si>
  <si>
    <t>Működési célú átvett pénzeszköz (B6)</t>
  </si>
  <si>
    <t>Áht belüli megelőlegezések teljesítése</t>
  </si>
  <si>
    <t xml:space="preserve">II. Önkormányzat egyéb bevételei </t>
  </si>
  <si>
    <t>Működési célú támogatások államháztartáson belül (B16)</t>
  </si>
  <si>
    <t>Felhalmozási célú támogatások államháztartáson belül (B2)</t>
  </si>
  <si>
    <t>Működési bevételek (B4)</t>
  </si>
  <si>
    <t>Finanszírozási költségvetés összesen</t>
  </si>
  <si>
    <t>I.6.Polgármesteri illetmény támogatása</t>
  </si>
  <si>
    <t>Önkormányzat beruházási kiadásai</t>
  </si>
  <si>
    <t>2021. évre</t>
  </si>
  <si>
    <t>011130 önkorm. igazg.tev.</t>
  </si>
  <si>
    <t>o66020 község-gazd.</t>
  </si>
  <si>
    <t xml:space="preserve">066010 zöldterület-gazd </t>
  </si>
  <si>
    <t>045160 közutak fennt.</t>
  </si>
  <si>
    <t>o72111 háziorvos</t>
  </si>
  <si>
    <t>o82044 könyvtár</t>
  </si>
  <si>
    <t>o82091 műv.ház</t>
  </si>
  <si>
    <t>013320 köztemető</t>
  </si>
  <si>
    <t>o64010 közvilágítás</t>
  </si>
  <si>
    <t>107060 rendkívüli telep tám</t>
  </si>
  <si>
    <t>Mindösszesen</t>
  </si>
  <si>
    <t>alapilletmény</t>
  </si>
  <si>
    <t>polgármester jutt.</t>
  </si>
  <si>
    <t>képviselői tiszteletdíjak</t>
  </si>
  <si>
    <t>cafetéria</t>
  </si>
  <si>
    <t>közl.ktgtér.</t>
  </si>
  <si>
    <t>Személyi jutt összesen</t>
  </si>
  <si>
    <t>egészségügyi hj</t>
  </si>
  <si>
    <t>munk.terh.szja</t>
  </si>
  <si>
    <t>munkaadókat terh.jár.</t>
  </si>
  <si>
    <t>gyógyszer besz.</t>
  </si>
  <si>
    <t>vegyszer besz.</t>
  </si>
  <si>
    <t>könyv besz.</t>
  </si>
  <si>
    <t>folyóirat besz.</t>
  </si>
  <si>
    <t>egyéb inf.hord.besz.</t>
  </si>
  <si>
    <t>élelmiszer besz.</t>
  </si>
  <si>
    <t>irodaszer, nyomtatvány</t>
  </si>
  <si>
    <t>tüzelőanyag besz.</t>
  </si>
  <si>
    <t>hajtó- és kenőanyag</t>
  </si>
  <si>
    <t>munka-védőruha besz.</t>
  </si>
  <si>
    <t>tisztítószer besz.</t>
  </si>
  <si>
    <t>kisértékű TESZK besz.</t>
  </si>
  <si>
    <t>egyéb készlet besz.</t>
  </si>
  <si>
    <t>egyéb anyag</t>
  </si>
  <si>
    <t>egyéb inf.szolg.</t>
  </si>
  <si>
    <t>telefondíj</t>
  </si>
  <si>
    <t>áramdíj</t>
  </si>
  <si>
    <t>gázdíj</t>
  </si>
  <si>
    <t>vízdíj</t>
  </si>
  <si>
    <t>vásárolt élelmezés</t>
  </si>
  <si>
    <t>bérleti és lízingdíj</t>
  </si>
  <si>
    <t>vás. közszolgáltatások</t>
  </si>
  <si>
    <t>egyéb szakmai tev seg szolg</t>
  </si>
  <si>
    <t>számlázott szellemi tev.</t>
  </si>
  <si>
    <t>biztosítási díjak</t>
  </si>
  <si>
    <t>pénzügyi szolg.díjai</t>
  </si>
  <si>
    <t>szállítási szolg</t>
  </si>
  <si>
    <t>egyéb üzemeltetési, fennt. szolg.</t>
  </si>
  <si>
    <t>reklám és propaganda kiad.</t>
  </si>
  <si>
    <t>előzetesen felsz.áfa</t>
  </si>
  <si>
    <t>fizetendő áfa</t>
  </si>
  <si>
    <t>kamatkiadások</t>
  </si>
  <si>
    <t>tagdíjak, hozzájárulások</t>
  </si>
  <si>
    <t>egyéb dologi kiadások</t>
  </si>
  <si>
    <t>összesen</t>
  </si>
  <si>
    <t>ellátottak természetbeni jutt.</t>
  </si>
  <si>
    <t>ellátottak pénzbeni jutt.</t>
  </si>
  <si>
    <t>civil szervezetek tám.</t>
  </si>
  <si>
    <t>nagy értékű TESZK besz</t>
  </si>
  <si>
    <t>MINDÖSSZESEN</t>
  </si>
  <si>
    <t>LÉTSZÁM</t>
  </si>
  <si>
    <t>Dobra Mihályné</t>
  </si>
  <si>
    <t>Matuska Sára</t>
  </si>
  <si>
    <t>Matuska Csilla</t>
  </si>
  <si>
    <t>Karkó Ödön</t>
  </si>
  <si>
    <t>Lipták Dezsőné</t>
  </si>
  <si>
    <t>+</t>
  </si>
  <si>
    <t xml:space="preserve">alpolgármester </t>
  </si>
  <si>
    <t>Kocsis István</t>
  </si>
  <si>
    <t>képviselők</t>
  </si>
  <si>
    <t>Csizmadia Gergely</t>
  </si>
  <si>
    <t>Intézményi működési bevételek részletezése</t>
  </si>
  <si>
    <t>1.</t>
  </si>
  <si>
    <t>megnevezés</t>
  </si>
  <si>
    <t>nettó bevétel</t>
  </si>
  <si>
    <t>áfa (27%)</t>
  </si>
  <si>
    <t>2.</t>
  </si>
  <si>
    <t>óvodai étkeztetés</t>
  </si>
  <si>
    <t>3.</t>
  </si>
  <si>
    <t>4.</t>
  </si>
  <si>
    <t>5.</t>
  </si>
  <si>
    <t>szociális étkeztetés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</si>
  <si>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</si>
  <si>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</si>
  <si>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</si>
  <si>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</si>
  <si>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</si>
  <si>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</si>
  <si>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</si>
  <si>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</si>
  <si>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</si>
  <si>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</si>
  <si>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továbbszámlázott szolgáltatások</t>
  </si>
  <si>
    <t>16.</t>
  </si>
  <si>
    <t>17.</t>
  </si>
  <si>
    <t>18.</t>
  </si>
  <si>
    <t>áru- készletértékesítés</t>
  </si>
  <si>
    <t>19.</t>
  </si>
  <si>
    <t>20.</t>
  </si>
  <si>
    <t>21.</t>
  </si>
  <si>
    <t>22.</t>
  </si>
  <si>
    <t>sírhely megváltás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</si>
  <si>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</si>
  <si>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</si>
  <si>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</si>
  <si>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</si>
  <si>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</si>
  <si>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</si>
  <si>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</si>
  <si>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</si>
  <si>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</si>
  <si>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</si>
  <si>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</si>
  <si>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intézményi bevételek összesen</t>
  </si>
  <si>
    <t>34.</t>
  </si>
  <si>
    <t>Horváth István</t>
  </si>
  <si>
    <t>074031 védőnő</t>
  </si>
  <si>
    <t>013350 ing. Bérbeadás,üzemeltetés</t>
  </si>
  <si>
    <t>o41237 közfoglalkoztatás</t>
  </si>
  <si>
    <t xml:space="preserve"> </t>
  </si>
  <si>
    <t>végkielégítés</t>
  </si>
  <si>
    <t>munkaruha</t>
  </si>
  <si>
    <t>Szluka Miklósné</t>
  </si>
  <si>
    <t>Keszeliné Lóczi Mária</t>
  </si>
  <si>
    <t>Vigh István</t>
  </si>
  <si>
    <t>társulási tagdíj,hozzájárulás</t>
  </si>
  <si>
    <t>tartalék</t>
  </si>
  <si>
    <t>018030 finanszírozási kiadások</t>
  </si>
  <si>
    <t>ÁHT-on belüli megelőlegzések</t>
  </si>
  <si>
    <t>háziorvosi ügyeleti díj</t>
  </si>
  <si>
    <t>107060 letelepedési tám</t>
  </si>
  <si>
    <t>107060 tanévkezdés</t>
  </si>
  <si>
    <t>felnőtt vendégétkeztetés</t>
  </si>
  <si>
    <t xml:space="preserve">szolgáltatások ellenért. telj  </t>
  </si>
  <si>
    <t>műv.ház terembérlet</t>
  </si>
  <si>
    <t>saját ingatlan hasznosítás(lakbér,bérleti díj,közterület használati díj,továbbszámlázott rezsidíj)</t>
  </si>
  <si>
    <t>bruttó bevétel</t>
  </si>
  <si>
    <t>ÁHT-én belüli megelőlegzések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</si>
  <si>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</si>
  <si>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</si>
  <si>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</si>
  <si>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</si>
  <si>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</si>
  <si>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</si>
  <si>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</si>
  <si>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</si>
  <si>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</si>
  <si>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</si>
  <si>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</si>
  <si>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</si>
  <si>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</si>
  <si>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</si>
  <si>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</si>
  <si>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</si>
  <si>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</si>
  <si>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</si>
  <si>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</si>
  <si>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</si>
  <si>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</si>
  <si>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</si>
  <si>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</si>
  <si>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</si>
  <si>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</si>
  <si>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</si>
  <si>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</si>
  <si>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</si>
  <si>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Gyulai Közüzemi KFT működési hj</t>
  </si>
  <si>
    <t>Megbízási díj</t>
  </si>
  <si>
    <t>megbízási díj</t>
  </si>
  <si>
    <t>Nagybánhegyes</t>
  </si>
  <si>
    <t>Bevétel</t>
  </si>
  <si>
    <t>normatíva</t>
  </si>
  <si>
    <t>pótlék</t>
  </si>
  <si>
    <t>szoc.hj.adó</t>
  </si>
  <si>
    <t>irodaszer, nyomt.</t>
  </si>
  <si>
    <t>szakmai anyag</t>
  </si>
  <si>
    <t xml:space="preserve">könyv,  folyóirat </t>
  </si>
  <si>
    <t>egyéb inf.hord.</t>
  </si>
  <si>
    <t>hajtó-kenőanyag</t>
  </si>
  <si>
    <t>kisértékű Teszk</t>
  </si>
  <si>
    <t>egyéb különféle dologi kiadás</t>
  </si>
  <si>
    <t>karbantartás, kisjav</t>
  </si>
  <si>
    <t>Működési célú maradvány</t>
  </si>
  <si>
    <t>Felhalmozási célú maradvány</t>
  </si>
  <si>
    <t>Farkas Sándor Polgármester</t>
  </si>
  <si>
    <t>EFOP</t>
  </si>
  <si>
    <t>2022. évre</t>
  </si>
  <si>
    <t>START közfoglalkoztatás</t>
  </si>
  <si>
    <t>fogorvos üzemeltetési támogatás</t>
  </si>
  <si>
    <t xml:space="preserve">Beruházási kiadások TOP </t>
  </si>
  <si>
    <t xml:space="preserve">gyermekétkeztetés (óvoda,iskola) továbbszámlázott </t>
  </si>
  <si>
    <t>Paprikafesztivál</t>
  </si>
  <si>
    <t>041233 Hosszabb időtart.közfoglalkoztatás</t>
  </si>
  <si>
    <t xml:space="preserve">Nemzeti Egészségbiztosítási Alap (háziorvos,védőnő) </t>
  </si>
  <si>
    <t>107060 temetési segély</t>
  </si>
  <si>
    <t>107060 ingyenes gyermekétkeztetés</t>
  </si>
  <si>
    <t>o94260 BURSA HUNGARICA</t>
  </si>
  <si>
    <t>95020 EFOP 392</t>
  </si>
  <si>
    <t>107080 EFOP 153</t>
  </si>
  <si>
    <t xml:space="preserve">2. Belső finanszírozású bevétel </t>
  </si>
  <si>
    <t>különbözet</t>
  </si>
  <si>
    <t>A különbözet finanszírozásának módja:</t>
  </si>
  <si>
    <t>Az államháztartásról szóló 2011. évi CXCV. Törvény 23.§. (2) d,e, pontjában foglaltaknak megfelelően a hiány  finanszírozási módjának levezetése</t>
  </si>
  <si>
    <t>Csiki Endre</t>
  </si>
  <si>
    <t>Szilágyi János</t>
  </si>
  <si>
    <t>Költségvetés tervezet a Kaszaperi Közös Önkormányzati Hivatal Nagybánhegyesi Kirendeltségének 2020. év</t>
  </si>
  <si>
    <t>Bada András</t>
  </si>
  <si>
    <t>Bondor Ferenc</t>
  </si>
  <si>
    <t>Petőné Keszeli Kitti</t>
  </si>
  <si>
    <t>alpolgármester tiszteletdíj</t>
  </si>
  <si>
    <t xml:space="preserve">2020. évi intézményi működési bevételek </t>
  </si>
  <si>
    <t>szoc.hj (17,5%)</t>
  </si>
  <si>
    <t>hulladékszállítás</t>
  </si>
  <si>
    <t>jogi ,tanácsadói díjak</t>
  </si>
  <si>
    <t>karbantartás,kisjavítás</t>
  </si>
  <si>
    <t>normatíva visszafizetés</t>
  </si>
  <si>
    <t xml:space="preserve">szoc tüzelőanyag </t>
  </si>
  <si>
    <t>2020. évi kiadások részletezve</t>
  </si>
  <si>
    <t>2020. évi normatív támogatások - Az önkormányzat 2020. évi központi alrendszerből származó forrásai</t>
  </si>
  <si>
    <t>2020. évi előirányzat Ft</t>
  </si>
  <si>
    <t>VP külterületi út karbantartása</t>
  </si>
  <si>
    <t>TOP 5.3.1.pályázat visszafizetés</t>
  </si>
  <si>
    <t>Az önkormányzat 2020. évi költségvetési mérlege (Ft)</t>
  </si>
  <si>
    <t>Magyar Falu program eszközfejlesztés közterület karbantartására</t>
  </si>
  <si>
    <t>2023.évre</t>
  </si>
  <si>
    <t>Munkába járás ktgtér.</t>
  </si>
  <si>
    <t>Belföldi kiküldetés</t>
  </si>
  <si>
    <t>postaköltség</t>
  </si>
  <si>
    <t>szakmai szolgáltatás</t>
  </si>
  <si>
    <t xml:space="preserve">2020. évi eredeti előirányzat  </t>
  </si>
  <si>
    <t xml:space="preserve">2020. évi módosított előirányzat  </t>
  </si>
  <si>
    <t>egyéb költségtérítés</t>
  </si>
  <si>
    <t>foglalk.egyéb személyi jutt.</t>
  </si>
  <si>
    <t>táppénz hozzájár.</t>
  </si>
  <si>
    <t>egyéb szakmai anyag</t>
  </si>
  <si>
    <t>Beruházási kiadásokKEHOP</t>
  </si>
  <si>
    <t>Felhalmozási célú átvett pénzeszköz KEHOP Ivóvízminőség javító prg.</t>
  </si>
  <si>
    <t>Kamatmentes kölcsön VP pályázat</t>
  </si>
  <si>
    <t>Nagybánhegyes Község Önkormányzata foglalkoztatottak létszáma 2020.</t>
  </si>
  <si>
    <t>Nagybánhegyes Község Önkormányzata költségvetésének   bevételi  előirányzata 2020.</t>
  </si>
  <si>
    <t>9. melléklet az …/2020 (    ) önkormányzati rendelethez</t>
  </si>
  <si>
    <t>Nagybánhegyes Község Önkormányzata költségvetésének összevont  kiadási előirányzata 2020.</t>
  </si>
  <si>
    <t>8. melléklet az …/2020 (    ) önkormányzati rendelethez</t>
  </si>
  <si>
    <t>adatok   Ft-ban</t>
  </si>
  <si>
    <t>1. melléklet az …/2020.(…...) önkormányzati rendelethez</t>
  </si>
  <si>
    <t>adatok  Ft-ban</t>
  </si>
</sst>
</file>

<file path=xl/styles.xml><?xml version="1.0" encoding="utf-8"?>
<styleSheet xmlns="http://schemas.openxmlformats.org/spreadsheetml/2006/main">
  <numFmts count="7">
    <numFmt numFmtId="6" formatCode="#,##0\ &quot;Ft&quot;;[Red]\-#,##0\ &quot;Ft&quot;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  <numFmt numFmtId="166" formatCode="#,##0_ ;\-#,##0\ "/>
    <numFmt numFmtId="167" formatCode="#,##0\ &quot;Ft&quot;"/>
    <numFmt numFmtId="168" formatCode="#,##0.00\ &quot;Ft&quot;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</cellStyleXfs>
  <cellXfs count="370">
    <xf numFmtId="0" fontId="0" fillId="0" borderId="0" xfId="0"/>
    <xf numFmtId="0" fontId="7" fillId="0" borderId="7" xfId="0" applyFont="1" applyBorder="1"/>
    <xf numFmtId="0" fontId="0" fillId="0" borderId="0" xfId="0"/>
    <xf numFmtId="0" fontId="4" fillId="0" borderId="0" xfId="0" applyFont="1" applyAlignment="1"/>
    <xf numFmtId="6" fontId="6" fillId="0" borderId="0" xfId="0" applyNumberFormat="1" applyFont="1" applyAlignment="1">
      <alignment horizontal="left" wrapText="1"/>
    </xf>
    <xf numFmtId="6" fontId="7" fillId="0" borderId="0" xfId="0" applyNumberFormat="1" applyFont="1" applyAlignment="1">
      <alignment horizontal="left" wrapText="1"/>
    </xf>
    <xf numFmtId="0" fontId="5" fillId="0" borderId="1" xfId="0" applyFont="1" applyBorder="1"/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/>
    <xf numFmtId="164" fontId="0" fillId="0" borderId="0" xfId="1" applyNumberFormat="1" applyFont="1"/>
    <xf numFmtId="164" fontId="7" fillId="0" borderId="1" xfId="1" applyNumberFormat="1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0" fontId="7" fillId="0" borderId="6" xfId="0" applyFont="1" applyBorder="1" applyAlignment="1">
      <alignment wrapText="1"/>
    </xf>
    <xf numFmtId="164" fontId="7" fillId="0" borderId="7" xfId="1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wrapText="1"/>
    </xf>
    <xf numFmtId="164" fontId="5" fillId="0" borderId="4" xfId="1" applyNumberFormat="1" applyFont="1" applyBorder="1"/>
    <xf numFmtId="0" fontId="5" fillId="0" borderId="8" xfId="0" applyFont="1" applyBorder="1"/>
    <xf numFmtId="0" fontId="5" fillId="0" borderId="9" xfId="0" applyFont="1" applyBorder="1" applyAlignment="1">
      <alignment wrapText="1"/>
    </xf>
    <xf numFmtId="0" fontId="5" fillId="0" borderId="10" xfId="0" applyFont="1" applyBorder="1"/>
    <xf numFmtId="164" fontId="7" fillId="0" borderId="11" xfId="1" applyNumberFormat="1" applyFont="1" applyBorder="1"/>
    <xf numFmtId="0" fontId="5" fillId="0" borderId="7" xfId="0" applyFont="1" applyBorder="1"/>
    <xf numFmtId="0" fontId="5" fillId="0" borderId="6" xfId="0" applyFont="1" applyBorder="1" applyAlignment="1">
      <alignment wrapText="1"/>
    </xf>
    <xf numFmtId="164" fontId="5" fillId="0" borderId="7" xfId="1" applyNumberFormat="1" applyFont="1" applyBorder="1"/>
    <xf numFmtId="164" fontId="7" fillId="0" borderId="4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6" fillId="0" borderId="9" xfId="0" applyFont="1" applyBorder="1" applyAlignment="1">
      <alignment wrapText="1"/>
    </xf>
    <xf numFmtId="0" fontId="6" fillId="0" borderId="10" xfId="0" applyFont="1" applyBorder="1"/>
    <xf numFmtId="164" fontId="6" fillId="0" borderId="11" xfId="1" applyNumberFormat="1" applyFont="1" applyBorder="1"/>
    <xf numFmtId="0" fontId="2" fillId="0" borderId="1" xfId="0" applyFont="1" applyBorder="1"/>
    <xf numFmtId="0" fontId="0" fillId="0" borderId="1" xfId="0" applyBorder="1"/>
    <xf numFmtId="0" fontId="0" fillId="0" borderId="1" xfId="0" applyFont="1" applyBorder="1"/>
    <xf numFmtId="3" fontId="2" fillId="0" borderId="1" xfId="0" applyNumberFormat="1" applyFont="1" applyBorder="1"/>
    <xf numFmtId="0" fontId="0" fillId="0" borderId="1" xfId="0" applyFont="1" applyFill="1" applyBorder="1"/>
    <xf numFmtId="3" fontId="0" fillId="0" borderId="1" xfId="0" applyNumberFormat="1" applyBorder="1"/>
    <xf numFmtId="0" fontId="0" fillId="0" borderId="1" xfId="0" applyFill="1" applyBorder="1"/>
    <xf numFmtId="0" fontId="0" fillId="0" borderId="7" xfId="0" applyBorder="1"/>
    <xf numFmtId="0" fontId="0" fillId="0" borderId="4" xfId="0" applyBorder="1"/>
    <xf numFmtId="0" fontId="0" fillId="0" borderId="4" xfId="0" applyFill="1" applyBorder="1"/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8" xfId="0" applyBorder="1"/>
    <xf numFmtId="3" fontId="0" fillId="0" borderId="7" xfId="0" applyNumberFormat="1" applyBorder="1"/>
    <xf numFmtId="0" fontId="0" fillId="0" borderId="0" xfId="0" applyBorder="1"/>
    <xf numFmtId="0" fontId="2" fillId="0" borderId="8" xfId="0" applyFont="1" applyBorder="1"/>
    <xf numFmtId="0" fontId="2" fillId="0" borderId="10" xfId="0" applyFont="1" applyBorder="1"/>
    <xf numFmtId="0" fontId="0" fillId="0" borderId="7" xfId="0" applyFill="1" applyBorder="1"/>
    <xf numFmtId="0" fontId="11" fillId="0" borderId="1" xfId="0" applyFont="1" applyBorder="1"/>
    <xf numFmtId="0" fontId="10" fillId="0" borderId="1" xfId="0" applyFont="1" applyBorder="1"/>
    <xf numFmtId="0" fontId="10" fillId="0" borderId="7" xfId="0" applyFont="1" applyBorder="1"/>
    <xf numFmtId="0" fontId="10" fillId="0" borderId="4" xfId="0" applyFont="1" applyBorder="1"/>
    <xf numFmtId="0" fontId="13" fillId="0" borderId="8" xfId="0" applyFont="1" applyBorder="1"/>
    <xf numFmtId="0" fontId="10" fillId="2" borderId="4" xfId="0" applyFont="1" applyFill="1" applyBorder="1"/>
    <xf numFmtId="0" fontId="10" fillId="2" borderId="1" xfId="0" applyFont="1" applyFill="1" applyBorder="1"/>
    <xf numFmtId="0" fontId="2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164" fontId="15" fillId="0" borderId="1" xfId="1" applyNumberFormat="1" applyFont="1" applyBorder="1"/>
    <xf numFmtId="3" fontId="17" fillId="0" borderId="1" xfId="0" applyNumberFormat="1" applyFont="1" applyBorder="1"/>
    <xf numFmtId="0" fontId="2" fillId="0" borderId="0" xfId="0" applyFont="1"/>
    <xf numFmtId="3" fontId="0" fillId="0" borderId="0" xfId="0" applyNumberFormat="1"/>
    <xf numFmtId="3" fontId="0" fillId="2" borderId="11" xfId="0" applyNumberFormat="1" applyFill="1" applyBorder="1"/>
    <xf numFmtId="43" fontId="0" fillId="0" borderId="0" xfId="1" applyFont="1"/>
    <xf numFmtId="164" fontId="0" fillId="0" borderId="15" xfId="1" applyNumberFormat="1" applyFont="1" applyBorder="1"/>
    <xf numFmtId="164" fontId="19" fillId="0" borderId="3" xfId="1" applyNumberFormat="1" applyFont="1" applyBorder="1"/>
    <xf numFmtId="164" fontId="0" fillId="0" borderId="7" xfId="1" applyNumberFormat="1" applyFont="1" applyBorder="1"/>
    <xf numFmtId="164" fontId="0" fillId="0" borderId="4" xfId="1" applyNumberFormat="1" applyFont="1" applyBorder="1"/>
    <xf numFmtId="164" fontId="0" fillId="0" borderId="1" xfId="1" applyNumberFormat="1" applyFont="1" applyBorder="1"/>
    <xf numFmtId="164" fontId="0" fillId="0" borderId="18" xfId="1" applyNumberFormat="1" applyFont="1" applyBorder="1"/>
    <xf numFmtId="164" fontId="0" fillId="2" borderId="15" xfId="1" applyNumberFormat="1" applyFont="1" applyFill="1" applyBorder="1"/>
    <xf numFmtId="164" fontId="12" fillId="0" borderId="1" xfId="1" applyNumberFormat="1" applyFont="1" applyBorder="1"/>
    <xf numFmtId="164" fontId="11" fillId="0" borderId="1" xfId="1" applyNumberFormat="1" applyFont="1" applyBorder="1"/>
    <xf numFmtId="164" fontId="11" fillId="0" borderId="7" xfId="1" applyNumberFormat="1" applyFont="1" applyBorder="1"/>
    <xf numFmtId="164" fontId="12" fillId="0" borderId="11" xfId="1" applyNumberFormat="1" applyFont="1" applyBorder="1"/>
    <xf numFmtId="164" fontId="12" fillId="0" borderId="4" xfId="1" applyNumberFormat="1" applyFont="1" applyBorder="1"/>
    <xf numFmtId="164" fontId="12" fillId="2" borderId="11" xfId="0" applyNumberFormat="1" applyFont="1" applyFill="1" applyBorder="1"/>
    <xf numFmtId="3" fontId="12" fillId="2" borderId="11" xfId="0" applyNumberFormat="1" applyFont="1" applyFill="1" applyBorder="1"/>
    <xf numFmtId="3" fontId="0" fillId="3" borderId="7" xfId="0" applyNumberFormat="1" applyFill="1" applyBorder="1"/>
    <xf numFmtId="0" fontId="2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1" applyNumberFormat="1" applyFont="1" applyAlignment="1">
      <alignment horizontal="center"/>
    </xf>
    <xf numFmtId="0" fontId="11" fillId="0" borderId="24" xfId="0" applyFont="1" applyBorder="1"/>
    <xf numFmtId="0" fontId="11" fillId="0" borderId="25" xfId="0" applyFont="1" applyBorder="1"/>
    <xf numFmtId="0" fontId="11" fillId="0" borderId="22" xfId="0" applyFont="1" applyBorder="1"/>
    <xf numFmtId="0" fontId="12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11" fillId="0" borderId="12" xfId="0" applyFont="1" applyBorder="1"/>
    <xf numFmtId="3" fontId="11" fillId="0" borderId="1" xfId="1" applyNumberFormat="1" applyFont="1" applyFill="1" applyBorder="1" applyAlignment="1">
      <alignment horizontal="center"/>
    </xf>
    <xf numFmtId="164" fontId="11" fillId="0" borderId="1" xfId="1" applyNumberFormat="1" applyFont="1" applyFill="1" applyBorder="1"/>
    <xf numFmtId="1" fontId="11" fillId="0" borderId="1" xfId="1" applyNumberFormat="1" applyFont="1" applyFill="1" applyBorder="1"/>
    <xf numFmtId="164" fontId="5" fillId="0" borderId="1" xfId="1" applyNumberFormat="1" applyFont="1" applyFill="1" applyBorder="1"/>
    <xf numFmtId="3" fontId="12" fillId="4" borderId="1" xfId="1" applyNumberFormat="1" applyFont="1" applyFill="1" applyBorder="1" applyAlignment="1">
      <alignment horizontal="center"/>
    </xf>
    <xf numFmtId="43" fontId="12" fillId="4" borderId="1" xfId="1" applyFont="1" applyFill="1" applyBorder="1" applyAlignment="1">
      <alignment horizontal="center"/>
    </xf>
    <xf numFmtId="164" fontId="12" fillId="4" borderId="1" xfId="1" applyNumberFormat="1" applyFont="1" applyFill="1" applyBorder="1" applyAlignment="1">
      <alignment horizontal="center"/>
    </xf>
    <xf numFmtId="3" fontId="11" fillId="0" borderId="0" xfId="0" applyNumberFormat="1" applyFont="1"/>
    <xf numFmtId="164" fontId="11" fillId="0" borderId="1" xfId="1" applyNumberFormat="1" applyFont="1" applyFill="1" applyBorder="1" applyAlignment="1">
      <alignment horizontal="center"/>
    </xf>
    <xf numFmtId="3" fontId="11" fillId="0" borderId="0" xfId="0" applyNumberFormat="1" applyFont="1" applyFill="1"/>
    <xf numFmtId="0" fontId="11" fillId="0" borderId="0" xfId="0" applyFont="1" applyFill="1"/>
    <xf numFmtId="3" fontId="12" fillId="5" borderId="1" xfId="1" applyNumberFormat="1" applyFont="1" applyFill="1" applyBorder="1" applyAlignment="1">
      <alignment horizontal="center"/>
    </xf>
    <xf numFmtId="164" fontId="12" fillId="5" borderId="1" xfId="1" applyNumberFormat="1" applyFont="1" applyFill="1" applyBorder="1"/>
    <xf numFmtId="0" fontId="11" fillId="0" borderId="1" xfId="1" applyNumberFormat="1" applyFont="1" applyBorder="1"/>
    <xf numFmtId="0" fontId="11" fillId="0" borderId="1" xfId="1" applyNumberFormat="1" applyFont="1" applyFill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5" fillId="0" borderId="1" xfId="1" applyNumberFormat="1" applyFont="1" applyFill="1" applyBorder="1"/>
    <xf numFmtId="0" fontId="11" fillId="0" borderId="1" xfId="1" applyNumberFormat="1" applyFont="1" applyBorder="1" applyAlignment="1">
      <alignment horizontal="center"/>
    </xf>
    <xf numFmtId="0" fontId="11" fillId="0" borderId="1" xfId="1" applyNumberFormat="1" applyFont="1" applyFill="1" applyBorder="1" applyAlignment="1">
      <alignment horizontal="center"/>
    </xf>
    <xf numFmtId="0" fontId="11" fillId="3" borderId="1" xfId="1" applyNumberFormat="1" applyFont="1" applyFill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6" borderId="1" xfId="1" applyNumberFormat="1" applyFont="1" applyFill="1" applyBorder="1" applyAlignment="1">
      <alignment horizontal="center"/>
    </xf>
    <xf numFmtId="0" fontId="11" fillId="3" borderId="1" xfId="0" applyFont="1" applyFill="1" applyBorder="1" applyAlignment="1"/>
    <xf numFmtId="0" fontId="12" fillId="3" borderId="1" xfId="1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7" fillId="3" borderId="1" xfId="0" applyFont="1" applyFill="1" applyBorder="1"/>
    <xf numFmtId="0" fontId="12" fillId="3" borderId="0" xfId="0" applyFont="1" applyFill="1"/>
    <xf numFmtId="0" fontId="11" fillId="3" borderId="1" xfId="0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1" xfId="1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1" xfId="1" applyNumberFormat="1" applyFont="1" applyFill="1" applyBorder="1" applyAlignment="1">
      <alignment horizontal="center"/>
    </xf>
    <xf numFmtId="164" fontId="12" fillId="0" borderId="0" xfId="0" applyNumberFormat="1" applyFont="1"/>
    <xf numFmtId="165" fontId="11" fillId="0" borderId="1" xfId="1" applyNumberFormat="1" applyFont="1" applyBorder="1" applyAlignment="1">
      <alignment horizontal="center"/>
    </xf>
    <xf numFmtId="0" fontId="11" fillId="0" borderId="0" xfId="0" applyFont="1" applyBorder="1"/>
    <xf numFmtId="3" fontId="11" fillId="0" borderId="0" xfId="1" applyNumberFormat="1" applyFont="1" applyAlignment="1">
      <alignment horizontal="center" wrapText="1"/>
    </xf>
    <xf numFmtId="164" fontId="23" fillId="0" borderId="0" xfId="2" applyNumberFormat="1" applyFont="1" applyBorder="1" applyAlignment="1"/>
    <xf numFmtId="0" fontId="24" fillId="0" borderId="0" xfId="0" applyFont="1"/>
    <xf numFmtId="0" fontId="25" fillId="0" borderId="0" xfId="0" applyFont="1"/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" xfId="0" applyFont="1" applyBorder="1"/>
    <xf numFmtId="164" fontId="27" fillId="0" borderId="0" xfId="1" applyNumberFormat="1" applyFont="1" applyAlignment="1">
      <alignment wrapText="1"/>
    </xf>
    <xf numFmtId="0" fontId="23" fillId="0" borderId="1" xfId="0" applyFont="1" applyBorder="1" applyAlignment="1"/>
    <xf numFmtId="164" fontId="7" fillId="0" borderId="1" xfId="2" applyNumberFormat="1" applyFont="1" applyBorder="1"/>
    <xf numFmtId="164" fontId="23" fillId="0" borderId="12" xfId="2" applyNumberFormat="1" applyFont="1" applyBorder="1"/>
    <xf numFmtId="0" fontId="27" fillId="0" borderId="0" xfId="0" applyFont="1"/>
    <xf numFmtId="0" fontId="27" fillId="0" borderId="1" xfId="0" applyFont="1" applyBorder="1" applyAlignment="1"/>
    <xf numFmtId="164" fontId="5" fillId="0" borderId="1" xfId="2" applyNumberFormat="1" applyFont="1" applyBorder="1"/>
    <xf numFmtId="0" fontId="27" fillId="0" borderId="1" xfId="2" applyNumberFormat="1" applyFont="1" applyBorder="1"/>
    <xf numFmtId="3" fontId="27" fillId="0" borderId="0" xfId="0" applyNumberFormat="1" applyFont="1"/>
    <xf numFmtId="164" fontId="5" fillId="0" borderId="1" xfId="2" applyNumberFormat="1" applyFont="1" applyBorder="1" applyAlignment="1"/>
    <xf numFmtId="164" fontId="5" fillId="0" borderId="1" xfId="2" applyNumberFormat="1" applyFont="1" applyFill="1" applyBorder="1" applyAlignment="1"/>
    <xf numFmtId="164" fontId="5" fillId="0" borderId="1" xfId="2" applyNumberFormat="1" applyFont="1" applyFill="1" applyBorder="1"/>
    <xf numFmtId="0" fontId="27" fillId="3" borderId="1" xfId="0" applyFont="1" applyFill="1" applyBorder="1" applyAlignment="1"/>
    <xf numFmtId="0" fontId="27" fillId="0" borderId="1" xfId="0" applyFont="1" applyFill="1" applyBorder="1" applyAlignment="1"/>
    <xf numFmtId="1" fontId="7" fillId="0" borderId="1" xfId="1" applyNumberFormat="1" applyFont="1" applyBorder="1"/>
    <xf numFmtId="0" fontId="7" fillId="0" borderId="1" xfId="2" applyNumberFormat="1" applyFont="1" applyBorder="1"/>
    <xf numFmtId="1" fontId="23" fillId="0" borderId="1" xfId="2" applyNumberFormat="1" applyFont="1" applyBorder="1" applyAlignment="1"/>
    <xf numFmtId="164" fontId="0" fillId="0" borderId="0" xfId="0" applyNumberFormat="1"/>
    <xf numFmtId="1" fontId="12" fillId="5" borderId="1" xfId="1" applyNumberFormat="1" applyFont="1" applyFill="1" applyBorder="1"/>
    <xf numFmtId="3" fontId="5" fillId="0" borderId="1" xfId="1" applyNumberFormat="1" applyFont="1" applyFill="1" applyBorder="1" applyAlignment="1"/>
    <xf numFmtId="164" fontId="11" fillId="0" borderId="1" xfId="1" applyNumberFormat="1" applyFont="1" applyFill="1" applyBorder="1" applyAlignment="1"/>
    <xf numFmtId="164" fontId="11" fillId="0" borderId="1" xfId="1" applyNumberFormat="1" applyFont="1" applyBorder="1" applyAlignment="1"/>
    <xf numFmtId="0" fontId="0" fillId="0" borderId="1" xfId="0" applyBorder="1" applyAlignment="1"/>
    <xf numFmtId="0" fontId="0" fillId="7" borderId="1" xfId="0" applyFill="1" applyBorder="1" applyAlignment="1"/>
    <xf numFmtId="0" fontId="21" fillId="0" borderId="0" xfId="0" applyFont="1" applyAlignment="1">
      <alignment horizontal="center"/>
    </xf>
    <xf numFmtId="0" fontId="27" fillId="0" borderId="1" xfId="0" applyFont="1" applyFill="1" applyBorder="1" applyAlignment="1">
      <alignment horizontal="left" wrapText="1"/>
    </xf>
    <xf numFmtId="0" fontId="28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166" fontId="0" fillId="0" borderId="1" xfId="1" applyNumberFormat="1" applyFont="1" applyBorder="1"/>
    <xf numFmtId="0" fontId="7" fillId="0" borderId="0" xfId="0" applyFont="1"/>
    <xf numFmtId="164" fontId="7" fillId="4" borderId="3" xfId="0" applyNumberFormat="1" applyFont="1" applyFill="1" applyBorder="1"/>
    <xf numFmtId="164" fontId="7" fillId="4" borderId="2" xfId="0" applyNumberFormat="1" applyFont="1" applyFill="1" applyBorder="1"/>
    <xf numFmtId="164" fontId="7" fillId="4" borderId="2" xfId="1" applyNumberFormat="1" applyFont="1" applyFill="1" applyBorder="1"/>
    <xf numFmtId="164" fontId="7" fillId="0" borderId="0" xfId="0" applyNumberFormat="1" applyFont="1"/>
    <xf numFmtId="164" fontId="7" fillId="0" borderId="0" xfId="2" applyNumberFormat="1" applyFont="1" applyBorder="1" applyAlignment="1"/>
    <xf numFmtId="164" fontId="7" fillId="4" borderId="2" xfId="1" applyNumberFormat="1" applyFont="1" applyFill="1" applyBorder="1" applyAlignment="1">
      <alignment horizontal="center"/>
    </xf>
    <xf numFmtId="0" fontId="12" fillId="0" borderId="1" xfId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164" fontId="11" fillId="0" borderId="0" xfId="0" applyNumberFormat="1" applyFont="1"/>
    <xf numFmtId="3" fontId="0" fillId="0" borderId="0" xfId="0" applyNumberFormat="1" applyBorder="1"/>
    <xf numFmtId="0" fontId="29" fillId="0" borderId="0" xfId="0" applyFont="1" applyAlignment="1">
      <alignment horizontal="center"/>
    </xf>
    <xf numFmtId="0" fontId="29" fillId="0" borderId="0" xfId="0" applyFont="1"/>
    <xf numFmtId="0" fontId="18" fillId="0" borderId="0" xfId="0" applyFont="1" applyBorder="1" applyAlignment="1">
      <alignment horizontal="center" wrapText="1"/>
    </xf>
    <xf numFmtId="0" fontId="29" fillId="0" borderId="32" xfId="0" applyFont="1" applyBorder="1" applyAlignment="1">
      <alignment horizontal="center"/>
    </xf>
    <xf numFmtId="164" fontId="29" fillId="0" borderId="35" xfId="1" applyNumberFormat="1" applyFont="1" applyBorder="1" applyAlignment="1">
      <alignment horizontal="center"/>
    </xf>
    <xf numFmtId="164" fontId="29" fillId="0" borderId="0" xfId="1" applyNumberFormat="1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167" fontId="29" fillId="0" borderId="2" xfId="1" applyNumberFormat="1" applyFont="1" applyBorder="1" applyAlignment="1"/>
    <xf numFmtId="164" fontId="29" fillId="0" borderId="38" xfId="1" applyNumberFormat="1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18" fillId="0" borderId="40" xfId="0" applyFont="1" applyBorder="1"/>
    <xf numFmtId="164" fontId="29" fillId="0" borderId="0" xfId="0" applyNumberFormat="1" applyFont="1"/>
    <xf numFmtId="164" fontId="18" fillId="4" borderId="38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164" fontId="18" fillId="4" borderId="43" xfId="1" applyNumberFormat="1" applyFont="1" applyFill="1" applyBorder="1" applyAlignment="1">
      <alignment horizontal="center"/>
    </xf>
    <xf numFmtId="164" fontId="29" fillId="0" borderId="0" xfId="1" applyNumberFormat="1" applyFont="1" applyAlignment="1">
      <alignment horizontal="center"/>
    </xf>
    <xf numFmtId="164" fontId="29" fillId="0" borderId="0" xfId="1" applyNumberFormat="1" applyFont="1" applyFill="1" applyAlignment="1">
      <alignment horizontal="center"/>
    </xf>
    <xf numFmtId="168" fontId="18" fillId="0" borderId="0" xfId="1" applyNumberFormat="1" applyFont="1" applyAlignment="1">
      <alignment horizontal="center"/>
    </xf>
    <xf numFmtId="0" fontId="18" fillId="0" borderId="0" xfId="0" applyFont="1"/>
    <xf numFmtId="0" fontId="13" fillId="0" borderId="1" xfId="0" applyFont="1" applyBorder="1"/>
    <xf numFmtId="0" fontId="13" fillId="0" borderId="7" xfId="0" applyFont="1" applyBorder="1"/>
    <xf numFmtId="3" fontId="10" fillId="0" borderId="4" xfId="0" applyNumberFormat="1" applyFont="1" applyBorder="1"/>
    <xf numFmtId="3" fontId="10" fillId="0" borderId="1" xfId="0" applyNumberFormat="1" applyFont="1" applyBorder="1"/>
    <xf numFmtId="3" fontId="13" fillId="0" borderId="1" xfId="0" applyNumberFormat="1" applyFont="1" applyBorder="1"/>
    <xf numFmtId="0" fontId="2" fillId="0" borderId="0" xfId="0" applyFont="1" applyBorder="1" applyAlignment="1">
      <alignment horizontal="center"/>
    </xf>
    <xf numFmtId="0" fontId="11" fillId="3" borderId="0" xfId="0" applyFont="1" applyFill="1" applyAlignment="1">
      <alignment vertical="center" wrapText="1"/>
    </xf>
    <xf numFmtId="49" fontId="11" fillId="0" borderId="13" xfId="0" applyNumberFormat="1" applyFont="1" applyBorder="1" applyAlignment="1">
      <alignment horizontal="right" vertical="center" wrapText="1"/>
    </xf>
    <xf numFmtId="3" fontId="0" fillId="0" borderId="1" xfId="0" applyNumberFormat="1" applyFill="1" applyBorder="1"/>
    <xf numFmtId="0" fontId="2" fillId="0" borderId="0" xfId="0" applyFont="1" applyBorder="1" applyAlignment="1">
      <alignment horizontal="center"/>
    </xf>
    <xf numFmtId="164" fontId="27" fillId="0" borderId="1" xfId="2" applyNumberFormat="1" applyFont="1" applyBorder="1"/>
    <xf numFmtId="165" fontId="7" fillId="4" borderId="1" xfId="0" applyNumberFormat="1" applyFont="1" applyFill="1" applyBorder="1"/>
    <xf numFmtId="3" fontId="2" fillId="0" borderId="11" xfId="0" applyNumberFormat="1" applyFont="1" applyBorder="1"/>
    <xf numFmtId="3" fontId="0" fillId="0" borderId="4" xfId="0" applyNumberFormat="1" applyFill="1" applyBorder="1"/>
    <xf numFmtId="3" fontId="0" fillId="0" borderId="11" xfId="0" applyNumberFormat="1" applyBorder="1"/>
    <xf numFmtId="3" fontId="10" fillId="2" borderId="4" xfId="0" applyNumberFormat="1" applyFont="1" applyFill="1" applyBorder="1"/>
    <xf numFmtId="0" fontId="2" fillId="0" borderId="1" xfId="0" applyFont="1" applyFill="1" applyBorder="1"/>
    <xf numFmtId="0" fontId="2" fillId="0" borderId="0" xfId="0" applyFont="1" applyBorder="1"/>
    <xf numFmtId="3" fontId="2" fillId="0" borderId="21" xfId="0" applyNumberFormat="1" applyFont="1" applyBorder="1"/>
    <xf numFmtId="3" fontId="2" fillId="2" borderId="11" xfId="0" applyNumberFormat="1" applyFont="1" applyFill="1" applyBorder="1"/>
    <xf numFmtId="3" fontId="2" fillId="0" borderId="4" xfId="0" applyNumberFormat="1" applyFont="1" applyBorder="1"/>
    <xf numFmtId="3" fontId="16" fillId="0" borderId="15" xfId="0" applyNumberFormat="1" applyFont="1" applyBorder="1"/>
    <xf numFmtId="3" fontId="0" fillId="0" borderId="4" xfId="0" applyNumberFormat="1" applyBorder="1"/>
    <xf numFmtId="0" fontId="11" fillId="3" borderId="1" xfId="0" applyFont="1" applyFill="1" applyBorder="1" applyAlignment="1">
      <alignment horizontal="center" wrapText="1"/>
    </xf>
    <xf numFmtId="3" fontId="12" fillId="0" borderId="1" xfId="0" applyNumberFormat="1" applyFont="1" applyBorder="1"/>
    <xf numFmtId="3" fontId="10" fillId="2" borderId="1" xfId="0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6" fontId="0" fillId="0" borderId="1" xfId="1" applyNumberFormat="1" applyFont="1" applyBorder="1" applyAlignment="1"/>
    <xf numFmtId="3" fontId="12" fillId="2" borderId="45" xfId="0" applyNumberFormat="1" applyFont="1" applyFill="1" applyBorder="1"/>
    <xf numFmtId="0" fontId="0" fillId="0" borderId="0" xfId="0" applyFont="1"/>
    <xf numFmtId="3" fontId="11" fillId="0" borderId="1" xfId="0" applyNumberFormat="1" applyFont="1" applyBorder="1"/>
    <xf numFmtId="3" fontId="11" fillId="0" borderId="7" xfId="0" applyNumberFormat="1" applyFont="1" applyBorder="1"/>
    <xf numFmtId="3" fontId="12" fillId="0" borderId="45" xfId="0" applyNumberFormat="1" applyFont="1" applyBorder="1"/>
    <xf numFmtId="3" fontId="12" fillId="0" borderId="4" xfId="0" applyNumberFormat="1" applyFont="1" applyBorder="1"/>
    <xf numFmtId="3" fontId="12" fillId="0" borderId="46" xfId="0" applyNumberFormat="1" applyFont="1" applyBorder="1"/>
    <xf numFmtId="3" fontId="12" fillId="0" borderId="0" xfId="0" applyNumberFormat="1" applyFont="1" applyBorder="1"/>
    <xf numFmtId="164" fontId="0" fillId="0" borderId="44" xfId="1" applyNumberFormat="1" applyFont="1" applyBorder="1"/>
    <xf numFmtId="164" fontId="2" fillId="0" borderId="15" xfId="1" applyNumberFormat="1" applyFont="1" applyBorder="1"/>
    <xf numFmtId="3" fontId="11" fillId="0" borderId="23" xfId="0" applyNumberFormat="1" applyFont="1" applyBorder="1"/>
    <xf numFmtId="3" fontId="12" fillId="0" borderId="7" xfId="0" applyNumberFormat="1" applyFont="1" applyBorder="1"/>
    <xf numFmtId="3" fontId="11" fillId="0" borderId="7" xfId="0" applyNumberFormat="1" applyFont="1" applyBorder="1" applyAlignment="1">
      <alignment horizontal="right"/>
    </xf>
    <xf numFmtId="3" fontId="12" fillId="0" borderId="11" xfId="0" applyNumberFormat="1" applyFont="1" applyBorder="1"/>
    <xf numFmtId="3" fontId="11" fillId="0" borderId="4" xfId="0" applyNumberFormat="1" applyFont="1" applyBorder="1"/>
    <xf numFmtId="3" fontId="11" fillId="0" borderId="1" xfId="0" applyNumberFormat="1" applyFont="1" applyBorder="1" applyAlignment="1">
      <alignment horizontal="right"/>
    </xf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8" xfId="0" applyNumberFormat="1" applyFont="1" applyBorder="1"/>
    <xf numFmtId="3" fontId="11" fillId="0" borderId="18" xfId="0" applyNumberFormat="1" applyFont="1" applyBorder="1"/>
    <xf numFmtId="164" fontId="19" fillId="0" borderId="44" xfId="1" applyNumberFormat="1" applyFont="1" applyBorder="1"/>
    <xf numFmtId="164" fontId="19" fillId="0" borderId="15" xfId="1" applyNumberFormat="1" applyFont="1" applyBorder="1"/>
    <xf numFmtId="0" fontId="0" fillId="0" borderId="44" xfId="0" applyBorder="1" applyAlignment="1">
      <alignment horizontal="center"/>
    </xf>
    <xf numFmtId="3" fontId="2" fillId="0" borderId="15" xfId="0" applyNumberFormat="1" applyFont="1" applyBorder="1"/>
    <xf numFmtId="0" fontId="10" fillId="0" borderId="44" xfId="0" applyFont="1" applyBorder="1" applyAlignment="1">
      <alignment horizontal="left"/>
    </xf>
    <xf numFmtId="3" fontId="13" fillId="0" borderId="10" xfId="0" applyNumberFormat="1" applyFont="1" applyBorder="1"/>
    <xf numFmtId="3" fontId="13" fillId="0" borderId="4" xfId="0" applyNumberFormat="1" applyFont="1" applyBorder="1"/>
    <xf numFmtId="3" fontId="10" fillId="0" borderId="18" xfId="0" applyNumberFormat="1" applyFont="1" applyBorder="1"/>
    <xf numFmtId="3" fontId="13" fillId="0" borderId="7" xfId="0" applyNumberFormat="1" applyFont="1" applyBorder="1"/>
    <xf numFmtId="3" fontId="10" fillId="0" borderId="7" xfId="0" applyNumberFormat="1" applyFont="1" applyBorder="1"/>
    <xf numFmtId="3" fontId="0" fillId="0" borderId="15" xfId="1" applyNumberFormat="1" applyFont="1" applyBorder="1"/>
    <xf numFmtId="3" fontId="10" fillId="0" borderId="44" xfId="0" applyNumberFormat="1" applyFont="1" applyBorder="1"/>
    <xf numFmtId="3" fontId="13" fillId="0" borderId="9" xfId="0" applyNumberFormat="1" applyFont="1" applyBorder="1"/>
    <xf numFmtId="0" fontId="2" fillId="0" borderId="33" xfId="0" applyFont="1" applyBorder="1" applyAlignment="1">
      <alignment horizontal="center"/>
    </xf>
    <xf numFmtId="0" fontId="2" fillId="0" borderId="18" xfId="0" applyFont="1" applyBorder="1"/>
    <xf numFmtId="0" fontId="2" fillId="0" borderId="4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3" fontId="11" fillId="3" borderId="1" xfId="0" applyNumberFormat="1" applyFont="1" applyFill="1" applyBorder="1"/>
    <xf numFmtId="0" fontId="11" fillId="0" borderId="4" xfId="0" applyFont="1" applyBorder="1" applyAlignment="1">
      <alignment vertical="center" wrapText="1"/>
    </xf>
    <xf numFmtId="3" fontId="11" fillId="0" borderId="4" xfId="1" applyNumberFormat="1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1" fillId="0" borderId="33" xfId="0" applyFont="1" applyBorder="1"/>
    <xf numFmtId="0" fontId="11" fillId="0" borderId="33" xfId="0" applyFont="1" applyBorder="1" applyAlignment="1">
      <alignment horizontal="center"/>
    </xf>
    <xf numFmtId="3" fontId="11" fillId="0" borderId="33" xfId="1" applyNumberFormat="1" applyFont="1" applyBorder="1" applyAlignment="1">
      <alignment horizontal="center"/>
    </xf>
    <xf numFmtId="0" fontId="7" fillId="0" borderId="33" xfId="0" applyFont="1" applyBorder="1"/>
    <xf numFmtId="0" fontId="31" fillId="0" borderId="0" xfId="0" applyFont="1"/>
    <xf numFmtId="0" fontId="13" fillId="0" borderId="18" xfId="0" applyFont="1" applyBorder="1"/>
    <xf numFmtId="0" fontId="12" fillId="0" borderId="0" xfId="0" applyFont="1" applyBorder="1" applyAlignment="1">
      <alignment horizontal="center" wrapText="1"/>
    </xf>
    <xf numFmtId="0" fontId="12" fillId="0" borderId="4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1" fillId="0" borderId="7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2" fillId="0" borderId="18" xfId="0" applyFont="1" applyBorder="1" applyAlignment="1">
      <alignment wrapText="1"/>
    </xf>
    <xf numFmtId="0" fontId="12" fillId="2" borderId="8" xfId="0" applyFont="1" applyFill="1" applyBorder="1" applyAlignment="1">
      <alignment wrapText="1"/>
    </xf>
    <xf numFmtId="0" fontId="0" fillId="0" borderId="0" xfId="0" applyAlignment="1">
      <alignment wrapText="1"/>
    </xf>
    <xf numFmtId="0" fontId="11" fillId="0" borderId="7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0" fillId="0" borderId="27" xfId="0" applyBorder="1" applyAlignment="1"/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7" fillId="0" borderId="5" xfId="0" applyFont="1" applyBorder="1"/>
    <xf numFmtId="164" fontId="7" fillId="0" borderId="6" xfId="1" applyNumberFormat="1" applyFont="1" applyBorder="1"/>
    <xf numFmtId="164" fontId="7" fillId="0" borderId="7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1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3" fillId="0" borderId="0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18" fillId="4" borderId="42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 wrapText="1"/>
    </xf>
    <xf numFmtId="0" fontId="29" fillId="0" borderId="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164" fontId="29" fillId="0" borderId="1" xfId="1" applyNumberFormat="1" applyFont="1" applyBorder="1" applyAlignment="1">
      <alignment horizontal="center"/>
    </xf>
    <xf numFmtId="164" fontId="29" fillId="0" borderId="37" xfId="1" applyNumberFormat="1" applyFont="1" applyBorder="1" applyAlignment="1">
      <alignment horizontal="center"/>
    </xf>
    <xf numFmtId="164" fontId="18" fillId="0" borderId="28" xfId="0" applyNumberFormat="1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18" fillId="0" borderId="19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29" fillId="0" borderId="20" xfId="0" applyFont="1" applyBorder="1" applyAlignment="1">
      <alignment horizontal="center" wrapText="1"/>
    </xf>
    <xf numFmtId="0" fontId="29" fillId="0" borderId="32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33" xfId="0" applyFont="1" applyBorder="1" applyAlignment="1">
      <alignment horizontal="center" wrapText="1"/>
    </xf>
    <xf numFmtId="0" fontId="18" fillId="0" borderId="34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3" fillId="0" borderId="12" xfId="0" applyFont="1" applyBorder="1" applyAlignment="1">
      <alignment horizontal="center" wrapText="1"/>
    </xf>
    <xf numFmtId="0" fontId="23" fillId="0" borderId="26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04"/>
  <sheetViews>
    <sheetView tabSelected="1" zoomScaleSheetLayoutView="40" workbookViewId="0">
      <pane xSplit="3" ySplit="4" topLeftCell="D5" activePane="bottomRight" state="frozen"/>
      <selection pane="topRight" activeCell="D1" sqref="D1"/>
      <selection pane="bottomLeft" activeCell="A12" sqref="A12"/>
      <selection pane="bottomRight" activeCell="AC451" sqref="AC451"/>
    </sheetView>
  </sheetViews>
  <sheetFormatPr defaultRowHeight="12.75"/>
  <cols>
    <col min="1" max="1" width="0.7109375" style="81" customWidth="1"/>
    <col min="2" max="2" width="3.140625" style="81" customWidth="1"/>
    <col min="3" max="3" width="26.42578125" style="82" customWidth="1"/>
    <col min="4" max="5" width="15.42578125" style="83" customWidth="1"/>
    <col min="6" max="6" width="15.140625" style="81" customWidth="1"/>
    <col min="7" max="8" width="14" style="81" customWidth="1"/>
    <col min="9" max="9" width="15.42578125" style="81" customWidth="1"/>
    <col min="10" max="10" width="14.42578125" style="81" customWidth="1"/>
    <col min="11" max="11" width="14.7109375" style="81" customWidth="1"/>
    <col min="12" max="12" width="13.28515625" style="81" customWidth="1"/>
    <col min="13" max="14" width="13" style="81" customWidth="1"/>
    <col min="15" max="15" width="14.5703125" style="81" customWidth="1"/>
    <col min="16" max="16" width="12.140625" style="81" customWidth="1"/>
    <col min="17" max="17" width="14" style="81" customWidth="1"/>
    <col min="18" max="18" width="15" style="81" customWidth="1"/>
    <col min="19" max="19" width="14.28515625" style="84" customWidth="1"/>
    <col min="20" max="20" width="12.85546875" style="85" customWidth="1"/>
    <col min="21" max="21" width="12.5703125" style="81" customWidth="1"/>
    <col min="22" max="22" width="13.7109375" style="81" customWidth="1"/>
    <col min="23" max="23" width="13.28515625" style="81" customWidth="1"/>
    <col min="24" max="24" width="10.85546875" style="81" customWidth="1"/>
    <col min="25" max="25" width="13.5703125" style="81" customWidth="1"/>
    <col min="26" max="26" width="11.28515625" style="86" customWidth="1"/>
    <col min="27" max="27" width="13.85546875" style="85" customWidth="1"/>
    <col min="28" max="28" width="14.85546875" style="168" customWidth="1"/>
    <col min="29" max="29" width="14.28515625" style="81" bestFit="1" customWidth="1"/>
    <col min="30" max="16384" width="9.140625" style="81"/>
  </cols>
  <sheetData>
    <row r="1" spans="1:29" s="2" customFormat="1" ht="15">
      <c r="A1" s="305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277"/>
      <c r="T1" s="277"/>
      <c r="U1" s="277"/>
      <c r="V1" s="277"/>
      <c r="W1" s="277"/>
      <c r="X1" s="277"/>
      <c r="Y1" s="277"/>
      <c r="Z1" s="306" t="s">
        <v>384</v>
      </c>
      <c r="AA1" s="306"/>
      <c r="AB1" s="306"/>
    </row>
    <row r="2" spans="1:29" ht="13.5" customHeight="1">
      <c r="A2" s="307" t="s">
        <v>358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</row>
    <row r="3" spans="1:29" ht="10.5" customHeight="1">
      <c r="A3" s="278"/>
      <c r="B3" s="278"/>
      <c r="C3" s="279"/>
      <c r="D3" s="280"/>
      <c r="E3" s="280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81"/>
    </row>
    <row r="4" spans="1:29" s="206" customFormat="1" ht="70.5" customHeight="1">
      <c r="B4" s="207"/>
      <c r="C4" s="270"/>
      <c r="D4" s="271" t="s">
        <v>141</v>
      </c>
      <c r="E4" s="271" t="s">
        <v>268</v>
      </c>
      <c r="F4" s="272" t="s">
        <v>142</v>
      </c>
      <c r="G4" s="273" t="s">
        <v>143</v>
      </c>
      <c r="H4" s="273" t="s">
        <v>144</v>
      </c>
      <c r="I4" s="272" t="s">
        <v>333</v>
      </c>
      <c r="J4" s="272" t="s">
        <v>257</v>
      </c>
      <c r="K4" s="272" t="s">
        <v>145</v>
      </c>
      <c r="L4" s="272" t="s">
        <v>146</v>
      </c>
      <c r="M4" s="272" t="s">
        <v>147</v>
      </c>
      <c r="N4" s="272" t="s">
        <v>332</v>
      </c>
      <c r="O4" s="272" t="s">
        <v>259</v>
      </c>
      <c r="P4" s="273" t="s">
        <v>148</v>
      </c>
      <c r="Q4" s="273" t="s">
        <v>149</v>
      </c>
      <c r="R4" s="274" t="s">
        <v>258</v>
      </c>
      <c r="S4" s="272" t="s">
        <v>338</v>
      </c>
      <c r="T4" s="272" t="s">
        <v>336</v>
      </c>
      <c r="U4" s="272" t="s">
        <v>337</v>
      </c>
      <c r="V4" s="275" t="s">
        <v>339</v>
      </c>
      <c r="W4" s="272" t="s">
        <v>272</v>
      </c>
      <c r="X4" s="272" t="s">
        <v>271</v>
      </c>
      <c r="Y4" s="272" t="s">
        <v>150</v>
      </c>
      <c r="Z4" s="272" t="s">
        <v>335</v>
      </c>
      <c r="AA4" s="272" t="s">
        <v>357</v>
      </c>
      <c r="AB4" s="276" t="s">
        <v>151</v>
      </c>
    </row>
    <row r="5" spans="1:29">
      <c r="B5" s="92" t="s">
        <v>213</v>
      </c>
      <c r="C5" s="176" t="s">
        <v>152</v>
      </c>
      <c r="D5" s="93">
        <v>4265000</v>
      </c>
      <c r="E5" s="93"/>
      <c r="F5" s="90">
        <v>12359600</v>
      </c>
      <c r="G5" s="91"/>
      <c r="H5" s="94"/>
      <c r="I5" s="94"/>
      <c r="J5" s="90">
        <v>5301671</v>
      </c>
      <c r="K5" s="94">
        <v>2220410</v>
      </c>
      <c r="L5" s="90">
        <v>2511600</v>
      </c>
      <c r="M5" s="90">
        <v>2511600</v>
      </c>
      <c r="N5" s="90"/>
      <c r="O5" s="95">
        <v>28805800</v>
      </c>
      <c r="P5" s="91"/>
      <c r="Q5" s="94"/>
      <c r="R5" s="94"/>
      <c r="S5" s="94">
        <v>285000</v>
      </c>
      <c r="T5" s="94"/>
      <c r="U5" s="94"/>
      <c r="V5" s="94">
        <v>1714000</v>
      </c>
      <c r="W5" s="94"/>
      <c r="X5" s="94"/>
      <c r="Y5" s="94"/>
      <c r="Z5" s="94"/>
      <c r="AA5" s="94"/>
      <c r="AB5" s="169">
        <f>SUM(D5:AA5)</f>
        <v>59974681</v>
      </c>
    </row>
    <row r="6" spans="1:29">
      <c r="B6" s="92" t="s">
        <v>217</v>
      </c>
      <c r="C6" s="109" t="s">
        <v>261</v>
      </c>
      <c r="D6" s="93"/>
      <c r="E6" s="93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169">
        <f>SUM(D6:AA6)</f>
        <v>0</v>
      </c>
    </row>
    <row r="7" spans="1:29">
      <c r="B7" s="92" t="s">
        <v>219</v>
      </c>
      <c r="C7" s="109" t="s">
        <v>153</v>
      </c>
      <c r="D7" s="93">
        <v>5627410</v>
      </c>
      <c r="E7" s="93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169">
        <f t="shared" ref="AB7:AB14" si="0">SUM(D7:AA7)</f>
        <v>5627410</v>
      </c>
    </row>
    <row r="8" spans="1:29">
      <c r="B8" s="92" t="s">
        <v>220</v>
      </c>
      <c r="C8" s="109" t="s">
        <v>154</v>
      </c>
      <c r="D8" s="93">
        <v>915000</v>
      </c>
      <c r="E8" s="93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169">
        <f t="shared" si="0"/>
        <v>915000</v>
      </c>
    </row>
    <row r="9" spans="1:29">
      <c r="B9" s="92" t="s">
        <v>221</v>
      </c>
      <c r="C9" s="109" t="s">
        <v>350</v>
      </c>
      <c r="D9" s="93">
        <v>2437080</v>
      </c>
      <c r="E9" s="93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169">
        <f t="shared" si="0"/>
        <v>2437080</v>
      </c>
    </row>
    <row r="10" spans="1:29">
      <c r="B10" s="92"/>
      <c r="C10" s="109" t="s">
        <v>372</v>
      </c>
      <c r="D10" s="93">
        <v>100000</v>
      </c>
      <c r="E10" s="93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169">
        <f t="shared" si="0"/>
        <v>100000</v>
      </c>
    </row>
    <row r="11" spans="1:29">
      <c r="B11" s="92"/>
      <c r="C11" s="109" t="s">
        <v>373</v>
      </c>
      <c r="D11" s="93">
        <v>100000</v>
      </c>
      <c r="E11" s="93"/>
      <c r="F11" s="94">
        <v>400000</v>
      </c>
      <c r="G11" s="94"/>
      <c r="H11" s="94"/>
      <c r="I11" s="94"/>
      <c r="J11" s="94"/>
      <c r="K11" s="94"/>
      <c r="L11" s="94"/>
      <c r="M11" s="94"/>
      <c r="N11" s="94"/>
      <c r="O11" s="94">
        <v>500000</v>
      </c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169">
        <f t="shared" si="0"/>
        <v>1000000</v>
      </c>
    </row>
    <row r="12" spans="1:29">
      <c r="B12" s="92" t="s">
        <v>223</v>
      </c>
      <c r="C12" s="109" t="s">
        <v>155</v>
      </c>
      <c r="D12" s="93">
        <v>236250</v>
      </c>
      <c r="E12" s="93"/>
      <c r="F12" s="94">
        <v>337500</v>
      </c>
      <c r="G12" s="94"/>
      <c r="H12" s="94"/>
      <c r="I12" s="96"/>
      <c r="J12" s="94">
        <v>101250</v>
      </c>
      <c r="K12" s="94">
        <v>56250</v>
      </c>
      <c r="L12" s="94">
        <v>67500</v>
      </c>
      <c r="M12" s="94">
        <v>67500</v>
      </c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169">
        <f>SUM(D12:AA12)</f>
        <v>866250</v>
      </c>
    </row>
    <row r="13" spans="1:29">
      <c r="B13" s="92"/>
      <c r="C13" s="109" t="s">
        <v>308</v>
      </c>
      <c r="D13" s="93">
        <v>488000</v>
      </c>
      <c r="E13" s="93"/>
      <c r="F13" s="94"/>
      <c r="G13" s="94"/>
      <c r="H13" s="94"/>
      <c r="I13" s="96"/>
      <c r="J13" s="94"/>
      <c r="K13" s="94">
        <v>80000</v>
      </c>
      <c r="L13" s="94"/>
      <c r="M13" s="94"/>
      <c r="N13" s="94"/>
      <c r="O13" s="94"/>
      <c r="P13" s="94"/>
      <c r="Q13" s="94"/>
      <c r="R13" s="94"/>
      <c r="S13" s="94">
        <v>2000000</v>
      </c>
      <c r="T13" s="94"/>
      <c r="U13" s="94"/>
      <c r="V13" s="94"/>
      <c r="W13" s="94"/>
      <c r="X13" s="94"/>
      <c r="Y13" s="94"/>
      <c r="Z13" s="94"/>
      <c r="AA13" s="94"/>
      <c r="AB13" s="169">
        <f t="shared" si="0"/>
        <v>2568000</v>
      </c>
    </row>
    <row r="14" spans="1:29">
      <c r="B14" s="92" t="s">
        <v>224</v>
      </c>
      <c r="C14" s="109" t="s">
        <v>156</v>
      </c>
      <c r="D14" s="94"/>
      <c r="E14" s="94"/>
      <c r="F14" s="94">
        <v>60000</v>
      </c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169">
        <f t="shared" si="0"/>
        <v>60000</v>
      </c>
      <c r="AC14" s="179"/>
    </row>
    <row r="15" spans="1:29" ht="27.75" customHeight="1">
      <c r="B15" s="92" t="s">
        <v>225</v>
      </c>
      <c r="C15" s="178" t="s">
        <v>157</v>
      </c>
      <c r="D15" s="97">
        <f>SUM(D5:D14)</f>
        <v>14168740</v>
      </c>
      <c r="E15" s="97">
        <f>SUM(E5:E14)</f>
        <v>0</v>
      </c>
      <c r="F15" s="97">
        <f>SUM(F5:F14)</f>
        <v>13157100</v>
      </c>
      <c r="G15" s="97">
        <f>SUM(G5:G14)</f>
        <v>0</v>
      </c>
      <c r="H15" s="98">
        <f t="shared" ref="H15:O15" si="1">SUM(H5:H14)</f>
        <v>0</v>
      </c>
      <c r="I15" s="97">
        <f t="shared" si="1"/>
        <v>0</v>
      </c>
      <c r="J15" s="97">
        <f t="shared" si="1"/>
        <v>5402921</v>
      </c>
      <c r="K15" s="97">
        <f t="shared" si="1"/>
        <v>2356660</v>
      </c>
      <c r="L15" s="97">
        <f t="shared" si="1"/>
        <v>2579100</v>
      </c>
      <c r="M15" s="97">
        <f t="shared" si="1"/>
        <v>2579100</v>
      </c>
      <c r="N15" s="97">
        <f t="shared" si="1"/>
        <v>0</v>
      </c>
      <c r="O15" s="97">
        <f t="shared" si="1"/>
        <v>29305800</v>
      </c>
      <c r="P15" s="99">
        <f>SUM(P6:P14)</f>
        <v>0</v>
      </c>
      <c r="Q15" s="99">
        <f t="shared" ref="Q15:Z15" si="2">SUM(Q5:Q14)</f>
        <v>0</v>
      </c>
      <c r="R15" s="99">
        <f t="shared" si="2"/>
        <v>0</v>
      </c>
      <c r="S15" s="99">
        <f t="shared" si="2"/>
        <v>2285000</v>
      </c>
      <c r="T15" s="99">
        <f t="shared" si="2"/>
        <v>0</v>
      </c>
      <c r="U15" s="99">
        <f t="shared" si="2"/>
        <v>0</v>
      </c>
      <c r="V15" s="99">
        <f t="shared" si="2"/>
        <v>1714000</v>
      </c>
      <c r="W15" s="99"/>
      <c r="X15" s="99"/>
      <c r="Y15" s="99"/>
      <c r="Z15" s="99">
        <f t="shared" si="2"/>
        <v>0</v>
      </c>
      <c r="AA15" s="99"/>
      <c r="AB15" s="170">
        <f>SUM(D15:AA15)</f>
        <v>73548421</v>
      </c>
      <c r="AC15" s="100"/>
    </row>
    <row r="16" spans="1:29" s="103" customFormat="1" ht="14.25" customHeight="1">
      <c r="B16" s="92" t="s">
        <v>226</v>
      </c>
      <c r="C16" s="177" t="s">
        <v>352</v>
      </c>
      <c r="D16" s="93">
        <v>2524060</v>
      </c>
      <c r="E16" s="93"/>
      <c r="F16" s="93">
        <v>2356305</v>
      </c>
      <c r="G16" s="101"/>
      <c r="H16" s="73"/>
      <c r="I16" s="73"/>
      <c r="J16" s="73">
        <v>985805</v>
      </c>
      <c r="K16" s="73">
        <v>434801</v>
      </c>
      <c r="L16" s="73">
        <v>478205</v>
      </c>
      <c r="M16" s="73">
        <v>478205</v>
      </c>
      <c r="N16" s="73"/>
      <c r="O16" s="73">
        <v>2520508</v>
      </c>
      <c r="P16" s="73"/>
      <c r="Q16" s="73"/>
      <c r="R16" s="73"/>
      <c r="S16" s="73">
        <f>49875+390000</f>
        <v>439875</v>
      </c>
      <c r="T16" s="73"/>
      <c r="U16" s="73"/>
      <c r="V16" s="73">
        <v>299950</v>
      </c>
      <c r="W16" s="73"/>
      <c r="X16" s="73"/>
      <c r="Y16" s="73"/>
      <c r="Z16" s="73"/>
      <c r="AA16" s="73"/>
      <c r="AB16" s="169">
        <f>SUM(D16:AA16)</f>
        <v>10517714</v>
      </c>
      <c r="AC16" s="102"/>
    </row>
    <row r="17" spans="2:29" s="103" customFormat="1" ht="14.25" customHeight="1">
      <c r="B17" s="92"/>
      <c r="C17" s="177" t="s">
        <v>374</v>
      </c>
      <c r="D17" s="93"/>
      <c r="E17" s="93"/>
      <c r="F17" s="93"/>
      <c r="G17" s="101"/>
      <c r="H17" s="73"/>
      <c r="I17" s="73"/>
      <c r="J17" s="73"/>
      <c r="K17" s="73"/>
      <c r="L17" s="73"/>
      <c r="M17" s="73"/>
      <c r="N17" s="73"/>
      <c r="O17" s="73">
        <v>250000</v>
      </c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169">
        <f>SUM(D17:AA17)</f>
        <v>250000</v>
      </c>
      <c r="AC17" s="102"/>
    </row>
    <row r="18" spans="2:29" s="103" customFormat="1" ht="14.25" customHeight="1">
      <c r="B18" s="92" t="s">
        <v>227</v>
      </c>
      <c r="C18" s="177" t="s">
        <v>158</v>
      </c>
      <c r="D18" s="158"/>
      <c r="E18" s="158"/>
      <c r="F18" s="159"/>
      <c r="G18" s="159"/>
      <c r="H18" s="73"/>
      <c r="I18" s="160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169">
        <f t="shared" ref="AB18:AB20" si="3">SUM(D18:AA18)</f>
        <v>0</v>
      </c>
      <c r="AC18" s="102"/>
    </row>
    <row r="19" spans="2:29">
      <c r="B19" s="92" t="s">
        <v>228</v>
      </c>
      <c r="C19" s="109" t="s">
        <v>159</v>
      </c>
      <c r="D19" s="158"/>
      <c r="E19" s="158"/>
      <c r="F19" s="159"/>
      <c r="G19" s="159"/>
      <c r="H19" s="73"/>
      <c r="I19" s="160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169">
        <f>SUM(D19:AA19)</f>
        <v>0</v>
      </c>
    </row>
    <row r="20" spans="2:29" s="87" customFormat="1">
      <c r="B20" s="92" t="s">
        <v>229</v>
      </c>
      <c r="C20" s="124" t="s">
        <v>160</v>
      </c>
      <c r="D20" s="104">
        <f t="shared" ref="D20:Z20" si="4">SUM(D16:D19)</f>
        <v>2524060</v>
      </c>
      <c r="E20" s="104">
        <f t="shared" si="4"/>
        <v>0</v>
      </c>
      <c r="F20" s="157">
        <f>SUM(F16:F19)</f>
        <v>2356305</v>
      </c>
      <c r="G20" s="105">
        <f t="shared" si="4"/>
        <v>0</v>
      </c>
      <c r="H20" s="105">
        <f t="shared" si="4"/>
        <v>0</v>
      </c>
      <c r="I20" s="105">
        <f t="shared" si="4"/>
        <v>0</v>
      </c>
      <c r="J20" s="105">
        <f t="shared" si="4"/>
        <v>985805</v>
      </c>
      <c r="K20" s="105">
        <f>SUM(K16:K19)</f>
        <v>434801</v>
      </c>
      <c r="L20" s="105">
        <f t="shared" si="4"/>
        <v>478205</v>
      </c>
      <c r="M20" s="105">
        <f t="shared" si="4"/>
        <v>478205</v>
      </c>
      <c r="N20" s="105">
        <f t="shared" si="4"/>
        <v>0</v>
      </c>
      <c r="O20" s="105">
        <f t="shared" si="4"/>
        <v>2770508</v>
      </c>
      <c r="P20" s="105">
        <f t="shared" si="4"/>
        <v>0</v>
      </c>
      <c r="Q20" s="105">
        <f t="shared" si="4"/>
        <v>0</v>
      </c>
      <c r="R20" s="105">
        <f t="shared" si="4"/>
        <v>0</v>
      </c>
      <c r="S20" s="105">
        <f t="shared" si="4"/>
        <v>439875</v>
      </c>
      <c r="T20" s="105">
        <f t="shared" si="4"/>
        <v>0</v>
      </c>
      <c r="U20" s="105">
        <f t="shared" si="4"/>
        <v>0</v>
      </c>
      <c r="V20" s="105">
        <f t="shared" si="4"/>
        <v>299950</v>
      </c>
      <c r="W20" s="105"/>
      <c r="X20" s="105"/>
      <c r="Y20" s="105"/>
      <c r="Z20" s="105">
        <f t="shared" si="4"/>
        <v>0</v>
      </c>
      <c r="AA20" s="105"/>
      <c r="AB20" s="169">
        <f t="shared" si="3"/>
        <v>10767714</v>
      </c>
    </row>
    <row r="21" spans="2:29">
      <c r="B21" s="92" t="s">
        <v>230</v>
      </c>
      <c r="C21" s="88" t="s">
        <v>161</v>
      </c>
      <c r="D21" s="106"/>
      <c r="E21" s="106"/>
      <c r="F21" s="107"/>
      <c r="G21" s="107"/>
      <c r="H21" s="107"/>
      <c r="I21" s="106"/>
      <c r="J21" s="107">
        <v>25000</v>
      </c>
      <c r="K21" s="107">
        <v>30000</v>
      </c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69">
        <f>SUM(D21:AA21)</f>
        <v>55000</v>
      </c>
    </row>
    <row r="22" spans="2:29">
      <c r="B22" s="92" t="s">
        <v>231</v>
      </c>
      <c r="C22" s="88" t="s">
        <v>162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>
        <v>250000</v>
      </c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69">
        <f t="shared" ref="AB22:AB59" si="5">SUM(D22:AA22)</f>
        <v>250000</v>
      </c>
    </row>
    <row r="23" spans="2:29">
      <c r="B23" s="92" t="s">
        <v>232</v>
      </c>
      <c r="C23" s="88" t="s">
        <v>163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69">
        <f t="shared" si="5"/>
        <v>0</v>
      </c>
    </row>
    <row r="24" spans="2:29">
      <c r="B24" s="92" t="s">
        <v>234</v>
      </c>
      <c r="C24" s="88" t="s">
        <v>164</v>
      </c>
      <c r="D24" s="106">
        <v>56000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69">
        <f t="shared" si="5"/>
        <v>56000</v>
      </c>
    </row>
    <row r="25" spans="2:29">
      <c r="B25" s="92"/>
      <c r="C25" s="88" t="s">
        <v>375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>
        <v>1387570</v>
      </c>
      <c r="T25" s="106"/>
      <c r="U25" s="106"/>
      <c r="V25" s="106"/>
      <c r="W25" s="106"/>
      <c r="X25" s="106"/>
      <c r="Y25" s="106"/>
      <c r="Z25" s="106"/>
      <c r="AA25" s="106"/>
      <c r="AB25" s="169">
        <f t="shared" si="5"/>
        <v>1387570</v>
      </c>
    </row>
    <row r="26" spans="2:29">
      <c r="B26" s="92" t="s">
        <v>235</v>
      </c>
      <c r="C26" s="88" t="s">
        <v>165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69">
        <f t="shared" si="5"/>
        <v>0</v>
      </c>
    </row>
    <row r="27" spans="2:29">
      <c r="B27" s="92" t="s">
        <v>236</v>
      </c>
      <c r="C27" s="88" t="s">
        <v>166</v>
      </c>
      <c r="D27" s="106">
        <v>35000</v>
      </c>
      <c r="E27" s="106"/>
      <c r="F27" s="106"/>
      <c r="G27" s="106"/>
      <c r="H27" s="106"/>
      <c r="I27" s="107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69">
        <f t="shared" si="5"/>
        <v>35000</v>
      </c>
    </row>
    <row r="28" spans="2:29">
      <c r="B28" s="92" t="s">
        <v>238</v>
      </c>
      <c r="C28" s="88" t="s">
        <v>167</v>
      </c>
      <c r="D28" s="106">
        <v>360000</v>
      </c>
      <c r="E28" s="106"/>
      <c r="F28" s="107"/>
      <c r="G28" s="107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69">
        <f t="shared" si="5"/>
        <v>360000</v>
      </c>
    </row>
    <row r="29" spans="2:29">
      <c r="B29" s="92" t="s">
        <v>239</v>
      </c>
      <c r="C29" s="88" t="s">
        <v>168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75"/>
      <c r="S29" s="106"/>
      <c r="T29" s="106"/>
      <c r="U29" s="106"/>
      <c r="V29" s="106"/>
      <c r="W29" s="106"/>
      <c r="X29" s="106"/>
      <c r="Y29" s="106"/>
      <c r="Z29" s="106"/>
      <c r="AA29" s="106"/>
      <c r="AB29" s="169">
        <f t="shared" si="5"/>
        <v>0</v>
      </c>
    </row>
    <row r="30" spans="2:29" ht="15">
      <c r="B30" s="92" t="s">
        <v>240</v>
      </c>
      <c r="C30" s="108" t="s">
        <v>169</v>
      </c>
      <c r="D30" s="106">
        <v>310000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>
        <f>82683+173232+77953+282615+78740+173228+547244+47244+166142</f>
        <v>1629081</v>
      </c>
      <c r="P30" s="106"/>
      <c r="Q30" s="106"/>
      <c r="R30" s="161"/>
      <c r="S30" s="106"/>
      <c r="T30" s="106"/>
      <c r="U30" s="106"/>
      <c r="V30" s="106"/>
      <c r="W30" s="106"/>
      <c r="X30" s="106"/>
      <c r="Y30" s="106"/>
      <c r="Z30" s="106"/>
      <c r="AA30" s="106"/>
      <c r="AB30" s="169">
        <f t="shared" si="5"/>
        <v>1939081</v>
      </c>
    </row>
    <row r="31" spans="2:29" ht="15">
      <c r="B31" s="92" t="s">
        <v>241</v>
      </c>
      <c r="C31" s="88" t="s">
        <v>170</v>
      </c>
      <c r="D31" s="106">
        <v>145000</v>
      </c>
      <c r="E31" s="106"/>
      <c r="F31" s="106">
        <v>150000</v>
      </c>
      <c r="G31" s="106"/>
      <c r="H31" s="106"/>
      <c r="I31" s="106"/>
      <c r="J31" s="106"/>
      <c r="K31" s="106"/>
      <c r="L31" s="107"/>
      <c r="M31" s="106"/>
      <c r="N31" s="106"/>
      <c r="O31" s="106">
        <f>177840+196090+255320</f>
        <v>629250</v>
      </c>
      <c r="P31" s="106"/>
      <c r="Q31" s="106"/>
      <c r="R31" s="161"/>
      <c r="S31" s="106"/>
      <c r="T31" s="106"/>
      <c r="U31" s="106"/>
      <c r="V31" s="106"/>
      <c r="W31" s="106"/>
      <c r="X31" s="106"/>
      <c r="Y31" s="106"/>
      <c r="Z31" s="106"/>
      <c r="AA31" s="106"/>
      <c r="AB31" s="169">
        <f t="shared" si="5"/>
        <v>924250</v>
      </c>
    </row>
    <row r="32" spans="2:29" ht="15">
      <c r="B32" s="92" t="s">
        <v>243</v>
      </c>
      <c r="C32" s="109" t="s">
        <v>171</v>
      </c>
      <c r="D32" s="107">
        <v>135000</v>
      </c>
      <c r="E32" s="107"/>
      <c r="F32" s="107"/>
      <c r="G32" s="107"/>
      <c r="H32" s="107"/>
      <c r="I32" s="107"/>
      <c r="J32" s="107">
        <v>47000</v>
      </c>
      <c r="K32" s="107">
        <v>47000</v>
      </c>
      <c r="L32" s="107">
        <v>24000</v>
      </c>
      <c r="M32" s="107"/>
      <c r="N32" s="107"/>
      <c r="O32" s="107"/>
      <c r="P32" s="106"/>
      <c r="Q32" s="106"/>
      <c r="R32" s="161"/>
      <c r="S32" s="106"/>
      <c r="T32" s="106"/>
      <c r="U32" s="106"/>
      <c r="V32" s="106"/>
      <c r="W32" s="106"/>
      <c r="X32" s="106"/>
      <c r="Y32" s="106"/>
      <c r="Z32" s="106"/>
      <c r="AA32" s="106"/>
      <c r="AB32" s="169">
        <f t="shared" si="5"/>
        <v>253000</v>
      </c>
    </row>
    <row r="33" spans="2:28" ht="15">
      <c r="B33" s="92" t="s">
        <v>244</v>
      </c>
      <c r="C33" s="109" t="s">
        <v>172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6"/>
      <c r="Q33" s="106"/>
      <c r="R33" s="161"/>
      <c r="S33" s="106"/>
      <c r="T33" s="106"/>
      <c r="U33" s="106"/>
      <c r="V33" s="106"/>
      <c r="W33" s="106"/>
      <c r="X33" s="106"/>
      <c r="Y33" s="106"/>
      <c r="Z33" s="106"/>
      <c r="AA33" s="106"/>
      <c r="AB33" s="169">
        <f t="shared" si="5"/>
        <v>0</v>
      </c>
    </row>
    <row r="34" spans="2:28" ht="15">
      <c r="B34" s="92" t="s">
        <v>245</v>
      </c>
      <c r="C34" s="109" t="s">
        <v>173</v>
      </c>
      <c r="D34" s="107">
        <v>10000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6"/>
      <c r="Q34" s="106"/>
      <c r="R34" s="161"/>
      <c r="S34" s="106"/>
      <c r="T34" s="106"/>
      <c r="U34" s="106"/>
      <c r="V34" s="106"/>
      <c r="W34" s="106"/>
      <c r="X34" s="106"/>
      <c r="Y34" s="106"/>
      <c r="Z34" s="106"/>
      <c r="AA34" s="106"/>
      <c r="AB34" s="169">
        <f>SUM(D34:AA34)</f>
        <v>10000</v>
      </c>
    </row>
    <row r="35" spans="2:28" ht="15">
      <c r="B35" s="92" t="s">
        <v>246</v>
      </c>
      <c r="C35" s="109" t="s">
        <v>174</v>
      </c>
      <c r="D35" s="107">
        <v>240000</v>
      </c>
      <c r="E35" s="107"/>
      <c r="F35" s="107">
        <v>360000</v>
      </c>
      <c r="G35" s="107">
        <v>1400000</v>
      </c>
      <c r="H35" s="107">
        <v>528000</v>
      </c>
      <c r="I35" s="107"/>
      <c r="J35" s="107"/>
      <c r="K35" s="107">
        <v>200000</v>
      </c>
      <c r="L35" s="107"/>
      <c r="M35" s="107">
        <v>57000</v>
      </c>
      <c r="N35" s="107">
        <v>311000</v>
      </c>
      <c r="O35" s="110">
        <f>6607469-250000</f>
        <v>6357469</v>
      </c>
      <c r="P35" s="106"/>
      <c r="Q35" s="106"/>
      <c r="R35" s="161">
        <v>760000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69">
        <f t="shared" si="5"/>
        <v>10213469</v>
      </c>
    </row>
    <row r="36" spans="2:28" ht="15">
      <c r="B36" s="92" t="s">
        <v>247</v>
      </c>
      <c r="C36" s="88" t="s">
        <v>175</v>
      </c>
      <c r="D36" s="106">
        <v>370000</v>
      </c>
      <c r="E36" s="106"/>
      <c r="F36" s="107">
        <v>85000</v>
      </c>
      <c r="G36" s="107"/>
      <c r="H36" s="107"/>
      <c r="I36" s="107"/>
      <c r="J36" s="107">
        <v>82000</v>
      </c>
      <c r="K36" s="107"/>
      <c r="L36" s="106"/>
      <c r="M36" s="106"/>
      <c r="N36" s="106"/>
      <c r="O36" s="106"/>
      <c r="P36" s="106"/>
      <c r="Q36" s="106"/>
      <c r="R36" s="161">
        <v>23000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69">
        <f t="shared" si="5"/>
        <v>560000</v>
      </c>
    </row>
    <row r="37" spans="2:28" ht="15">
      <c r="B37" s="92" t="s">
        <v>248</v>
      </c>
      <c r="C37" s="88" t="s">
        <v>176</v>
      </c>
      <c r="D37" s="106">
        <v>122000</v>
      </c>
      <c r="E37" s="106"/>
      <c r="F37" s="106"/>
      <c r="G37" s="106"/>
      <c r="H37" s="107"/>
      <c r="I37" s="107"/>
      <c r="J37" s="107">
        <v>28000</v>
      </c>
      <c r="K37" s="107">
        <v>99000</v>
      </c>
      <c r="L37" s="106"/>
      <c r="M37" s="106">
        <v>38000</v>
      </c>
      <c r="N37" s="106"/>
      <c r="O37" s="106"/>
      <c r="P37" s="106"/>
      <c r="Q37" s="106"/>
      <c r="R37" s="161">
        <v>98000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69">
        <f t="shared" si="5"/>
        <v>385000</v>
      </c>
    </row>
    <row r="38" spans="2:28" ht="15">
      <c r="B38" s="92" t="s">
        <v>249</v>
      </c>
      <c r="C38" s="88" t="s">
        <v>177</v>
      </c>
      <c r="D38" s="106">
        <v>26000</v>
      </c>
      <c r="E38" s="106"/>
      <c r="F38" s="106"/>
      <c r="G38" s="107"/>
      <c r="H38" s="107"/>
      <c r="I38" s="106"/>
      <c r="J38" s="107"/>
      <c r="K38" s="107">
        <v>100000</v>
      </c>
      <c r="L38" s="106"/>
      <c r="M38" s="106">
        <v>349000</v>
      </c>
      <c r="N38" s="106">
        <v>8000</v>
      </c>
      <c r="O38" s="106"/>
      <c r="P38" s="106"/>
      <c r="Q38" s="106">
        <v>3305000</v>
      </c>
      <c r="R38" s="161">
        <v>1470000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69">
        <f t="shared" si="5"/>
        <v>5258000</v>
      </c>
    </row>
    <row r="39" spans="2:28" ht="15">
      <c r="B39" s="92" t="s">
        <v>250</v>
      </c>
      <c r="C39" s="88" t="s">
        <v>354</v>
      </c>
      <c r="D39" s="106">
        <v>720000</v>
      </c>
      <c r="E39" s="106"/>
      <c r="F39" s="106"/>
      <c r="G39" s="107"/>
      <c r="H39" s="107"/>
      <c r="I39" s="106"/>
      <c r="J39" s="107"/>
      <c r="K39" s="107"/>
      <c r="L39" s="106"/>
      <c r="M39" s="106"/>
      <c r="N39" s="106"/>
      <c r="O39" s="106"/>
      <c r="P39" s="106"/>
      <c r="Q39" s="106"/>
      <c r="R39" s="161"/>
      <c r="S39" s="106"/>
      <c r="T39" s="106"/>
      <c r="U39" s="106"/>
      <c r="V39" s="106"/>
      <c r="W39" s="106"/>
      <c r="X39" s="106"/>
      <c r="Y39" s="106"/>
      <c r="Z39" s="106"/>
      <c r="AA39" s="106"/>
      <c r="AB39" s="169">
        <f t="shared" si="5"/>
        <v>720000</v>
      </c>
    </row>
    <row r="40" spans="2:28" ht="15">
      <c r="B40" s="92"/>
      <c r="C40" s="88" t="s">
        <v>178</v>
      </c>
      <c r="D40" s="106"/>
      <c r="E40" s="106"/>
      <c r="F40" s="106"/>
      <c r="G40" s="107"/>
      <c r="H40" s="107"/>
      <c r="I40" s="106"/>
      <c r="J40" s="107"/>
      <c r="K40" s="107">
        <v>603000</v>
      </c>
      <c r="L40" s="106"/>
      <c r="M40" s="106"/>
      <c r="N40" s="106"/>
      <c r="O40" s="106"/>
      <c r="P40" s="106"/>
      <c r="Q40" s="106"/>
      <c r="R40" s="161">
        <v>767000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69">
        <f t="shared" si="5"/>
        <v>1370000</v>
      </c>
    </row>
    <row r="41" spans="2:28" ht="15">
      <c r="B41" s="92" t="s">
        <v>251</v>
      </c>
      <c r="C41" s="88" t="s">
        <v>179</v>
      </c>
      <c r="D41" s="107">
        <v>16000</v>
      </c>
      <c r="E41" s="107"/>
      <c r="F41" s="107">
        <v>28000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6"/>
      <c r="Q41" s="106"/>
      <c r="R41" s="161">
        <v>49000</v>
      </c>
      <c r="S41" s="106"/>
      <c r="T41" s="106"/>
      <c r="U41" s="106"/>
      <c r="V41" s="106"/>
      <c r="W41" s="106"/>
      <c r="X41" s="106"/>
      <c r="Y41" s="106"/>
      <c r="Z41" s="106"/>
      <c r="AA41" s="106"/>
      <c r="AB41" s="169">
        <f t="shared" si="5"/>
        <v>93000</v>
      </c>
    </row>
    <row r="42" spans="2:28" ht="15">
      <c r="B42" s="92" t="s">
        <v>252</v>
      </c>
      <c r="C42" s="88" t="s">
        <v>180</v>
      </c>
      <c r="D42" s="107">
        <v>212000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>
        <v>85000</v>
      </c>
      <c r="O42" s="107"/>
      <c r="P42" s="106"/>
      <c r="Q42" s="106"/>
      <c r="R42" s="161"/>
      <c r="S42" s="106"/>
      <c r="T42" s="106">
        <v>3937008</v>
      </c>
      <c r="U42" s="106"/>
      <c r="V42" s="106"/>
      <c r="W42" s="106"/>
      <c r="X42" s="106"/>
      <c r="Y42" s="106"/>
      <c r="Z42" s="106"/>
      <c r="AA42" s="106"/>
      <c r="AB42" s="169">
        <f t="shared" si="5"/>
        <v>4234008</v>
      </c>
    </row>
    <row r="43" spans="2:28" ht="15">
      <c r="B43" s="92" t="s">
        <v>253</v>
      </c>
      <c r="C43" s="88" t="s">
        <v>181</v>
      </c>
      <c r="D43" s="107">
        <v>265000</v>
      </c>
      <c r="E43" s="107"/>
      <c r="F43" s="107"/>
      <c r="G43" s="107">
        <v>200000</v>
      </c>
      <c r="H43" s="107">
        <v>200000</v>
      </c>
      <c r="I43" s="107"/>
      <c r="J43" s="107"/>
      <c r="K43" s="107"/>
      <c r="L43" s="107"/>
      <c r="M43" s="107"/>
      <c r="N43" s="107">
        <v>80000</v>
      </c>
      <c r="O43" s="107"/>
      <c r="P43" s="106"/>
      <c r="Q43" s="106"/>
      <c r="R43" s="161"/>
      <c r="S43" s="106"/>
      <c r="T43" s="106"/>
      <c r="U43" s="106"/>
      <c r="V43" s="106"/>
      <c r="W43" s="106"/>
      <c r="X43" s="106"/>
      <c r="Y43" s="106"/>
      <c r="Z43" s="106"/>
      <c r="AA43" s="106"/>
      <c r="AB43" s="169">
        <f t="shared" si="5"/>
        <v>745000</v>
      </c>
    </row>
    <row r="44" spans="2:28" ht="15">
      <c r="B44" s="92" t="s">
        <v>255</v>
      </c>
      <c r="C44" s="88" t="s">
        <v>353</v>
      </c>
      <c r="D44" s="107">
        <v>59000</v>
      </c>
      <c r="E44" s="107"/>
      <c r="F44" s="107"/>
      <c r="G44" s="107"/>
      <c r="H44" s="107"/>
      <c r="I44" s="107"/>
      <c r="J44" s="107"/>
      <c r="K44" s="107"/>
      <c r="L44" s="107"/>
      <c r="M44" s="107">
        <v>30000</v>
      </c>
      <c r="N44" s="107"/>
      <c r="O44" s="107"/>
      <c r="P44" s="106"/>
      <c r="Q44" s="106"/>
      <c r="R44" s="161">
        <v>125000</v>
      </c>
      <c r="S44" s="106"/>
      <c r="T44" s="106"/>
      <c r="U44" s="106"/>
      <c r="V44" s="106"/>
      <c r="W44" s="106"/>
      <c r="X44" s="106"/>
      <c r="Y44" s="106"/>
      <c r="Z44" s="106"/>
      <c r="AA44" s="106"/>
      <c r="AB44" s="169">
        <f t="shared" si="5"/>
        <v>214000</v>
      </c>
    </row>
    <row r="45" spans="2:28" ht="15">
      <c r="B45" s="92"/>
      <c r="C45" s="88" t="s">
        <v>355</v>
      </c>
      <c r="D45" s="107"/>
      <c r="E45" s="107"/>
      <c r="F45" s="107"/>
      <c r="G45" s="107"/>
      <c r="H45" s="107">
        <v>800000</v>
      </c>
      <c r="I45" s="107"/>
      <c r="J45" s="107"/>
      <c r="K45" s="107"/>
      <c r="L45" s="107"/>
      <c r="M45" s="107"/>
      <c r="N45" s="107"/>
      <c r="O45" s="107"/>
      <c r="P45" s="106"/>
      <c r="Q45" s="106"/>
      <c r="R45" s="161">
        <v>68000</v>
      </c>
      <c r="S45" s="106"/>
      <c r="T45" s="106"/>
      <c r="U45" s="106"/>
      <c r="V45" s="106"/>
      <c r="W45" s="106"/>
      <c r="X45" s="106"/>
      <c r="Y45" s="106"/>
      <c r="Z45" s="106"/>
      <c r="AA45" s="106"/>
      <c r="AB45" s="169">
        <f t="shared" si="5"/>
        <v>868000</v>
      </c>
    </row>
    <row r="46" spans="2:28" ht="15">
      <c r="B46" s="92" t="s">
        <v>279</v>
      </c>
      <c r="C46" s="88" t="s">
        <v>182</v>
      </c>
      <c r="D46" s="107">
        <v>137000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6"/>
      <c r="Q46" s="106"/>
      <c r="R46" s="161"/>
      <c r="S46" s="106"/>
      <c r="T46" s="106"/>
      <c r="U46" s="106"/>
      <c r="V46" s="106"/>
      <c r="W46" s="106"/>
      <c r="X46" s="106"/>
      <c r="Y46" s="106"/>
      <c r="Z46" s="106"/>
      <c r="AA46" s="106"/>
      <c r="AB46" s="169">
        <f t="shared" si="5"/>
        <v>137000</v>
      </c>
    </row>
    <row r="47" spans="2:28" ht="15">
      <c r="B47" s="92" t="s">
        <v>280</v>
      </c>
      <c r="C47" s="88" t="s">
        <v>183</v>
      </c>
      <c r="D47" s="107">
        <f>157000+210000</f>
        <v>367000</v>
      </c>
      <c r="E47" s="107"/>
      <c r="F47" s="107"/>
      <c r="G47" s="107"/>
      <c r="H47" s="107">
        <v>1000</v>
      </c>
      <c r="I47" s="107"/>
      <c r="J47" s="107">
        <v>10000</v>
      </c>
      <c r="K47" s="107">
        <v>6049000</v>
      </c>
      <c r="L47" s="107"/>
      <c r="M47" s="107">
        <v>163000</v>
      </c>
      <c r="N47" s="107">
        <v>2977000</v>
      </c>
      <c r="O47" s="107"/>
      <c r="P47" s="106"/>
      <c r="Q47" s="106"/>
      <c r="R47" s="161">
        <v>306000</v>
      </c>
      <c r="S47" s="106">
        <f>25304487-3777570</f>
        <v>21526917</v>
      </c>
      <c r="T47" s="106"/>
      <c r="U47" s="106"/>
      <c r="V47" s="106"/>
      <c r="W47" s="106"/>
      <c r="X47" s="106"/>
      <c r="Y47" s="106"/>
      <c r="Z47" s="106"/>
      <c r="AA47" s="106"/>
      <c r="AB47" s="169">
        <f t="shared" si="5"/>
        <v>31399917</v>
      </c>
    </row>
    <row r="48" spans="2:28" ht="15">
      <c r="B48" s="92" t="s">
        <v>281</v>
      </c>
      <c r="C48" s="88" t="s">
        <v>184</v>
      </c>
      <c r="D48" s="107">
        <v>80000</v>
      </c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6"/>
      <c r="Q48" s="106"/>
      <c r="R48" s="161">
        <v>260000</v>
      </c>
      <c r="S48" s="106"/>
      <c r="T48" s="106"/>
      <c r="U48" s="106"/>
      <c r="V48" s="106"/>
      <c r="W48" s="106"/>
      <c r="X48" s="106"/>
      <c r="Y48" s="106"/>
      <c r="Z48" s="106"/>
      <c r="AA48" s="106"/>
      <c r="AB48" s="169">
        <f t="shared" si="5"/>
        <v>340000</v>
      </c>
    </row>
    <row r="49" spans="2:28" ht="15">
      <c r="B49" s="92" t="s">
        <v>282</v>
      </c>
      <c r="C49" s="88" t="s">
        <v>185</v>
      </c>
      <c r="D49" s="111">
        <v>473000</v>
      </c>
      <c r="E49" s="111"/>
      <c r="F49" s="111"/>
      <c r="G49" s="111"/>
      <c r="H49" s="112"/>
      <c r="I49" s="111"/>
      <c r="J49" s="111"/>
      <c r="K49" s="111"/>
      <c r="L49" s="111"/>
      <c r="M49" s="112"/>
      <c r="N49" s="112"/>
      <c r="O49" s="111"/>
      <c r="P49" s="111"/>
      <c r="Q49" s="111"/>
      <c r="R49" s="161">
        <v>307000</v>
      </c>
      <c r="S49" s="111"/>
      <c r="T49" s="111"/>
      <c r="U49" s="111"/>
      <c r="V49" s="111"/>
      <c r="W49" s="111"/>
      <c r="X49" s="111"/>
      <c r="Y49" s="111"/>
      <c r="Z49" s="106"/>
      <c r="AA49" s="106"/>
      <c r="AB49" s="169">
        <f t="shared" si="5"/>
        <v>780000</v>
      </c>
    </row>
    <row r="50" spans="2:28" ht="15">
      <c r="B50" s="92" t="s">
        <v>283</v>
      </c>
      <c r="C50" s="88" t="s">
        <v>186</v>
      </c>
      <c r="D50" s="111">
        <v>1347000</v>
      </c>
      <c r="E50" s="111"/>
      <c r="F50" s="111"/>
      <c r="G50" s="111"/>
      <c r="H50" s="112"/>
      <c r="I50" s="111"/>
      <c r="J50" s="111"/>
      <c r="K50" s="111"/>
      <c r="L50" s="111"/>
      <c r="M50" s="112"/>
      <c r="N50" s="112"/>
      <c r="O50" s="111"/>
      <c r="P50" s="111"/>
      <c r="Q50" s="111"/>
      <c r="R50" s="161"/>
      <c r="S50" s="111"/>
      <c r="T50" s="111"/>
      <c r="U50" s="111"/>
      <c r="V50" s="111"/>
      <c r="W50" s="111"/>
      <c r="X50" s="111"/>
      <c r="Y50" s="111"/>
      <c r="Z50" s="106"/>
      <c r="AA50" s="106"/>
      <c r="AB50" s="169">
        <f t="shared" si="5"/>
        <v>1347000</v>
      </c>
    </row>
    <row r="51" spans="2:28" ht="15">
      <c r="B51" s="92" t="s">
        <v>284</v>
      </c>
      <c r="C51" s="88" t="s">
        <v>187</v>
      </c>
      <c r="D51" s="111">
        <v>40000</v>
      </c>
      <c r="E51" s="111"/>
      <c r="F51" s="111"/>
      <c r="G51" s="111"/>
      <c r="H51" s="112"/>
      <c r="I51" s="111"/>
      <c r="J51" s="111"/>
      <c r="K51" s="111"/>
      <c r="L51" s="111"/>
      <c r="M51" s="112"/>
      <c r="N51" s="112"/>
      <c r="O51" s="111"/>
      <c r="P51" s="111"/>
      <c r="Q51" s="111"/>
      <c r="R51" s="161"/>
      <c r="S51" s="111"/>
      <c r="T51" s="111"/>
      <c r="U51" s="111"/>
      <c r="V51" s="111"/>
      <c r="W51" s="111"/>
      <c r="X51" s="111"/>
      <c r="Y51" s="111"/>
      <c r="Z51" s="106"/>
      <c r="AA51" s="106">
        <v>340000</v>
      </c>
      <c r="AB51" s="169">
        <f t="shared" si="5"/>
        <v>380000</v>
      </c>
    </row>
    <row r="52" spans="2:28" ht="15">
      <c r="B52" s="92" t="s">
        <v>285</v>
      </c>
      <c r="C52" s="108" t="s">
        <v>188</v>
      </c>
      <c r="D52" s="111">
        <v>322000</v>
      </c>
      <c r="E52" s="111"/>
      <c r="F52" s="111">
        <v>21000</v>
      </c>
      <c r="G52" s="111">
        <v>1043000</v>
      </c>
      <c r="H52" s="112">
        <v>800000</v>
      </c>
      <c r="I52" s="111"/>
      <c r="J52" s="111"/>
      <c r="K52" s="111"/>
      <c r="L52" s="111"/>
      <c r="M52" s="113"/>
      <c r="N52" s="113">
        <v>695000</v>
      </c>
      <c r="O52" s="111">
        <v>299213</v>
      </c>
      <c r="P52" s="111">
        <v>1653000</v>
      </c>
      <c r="Q52" s="111"/>
      <c r="R52" s="161">
        <v>8000</v>
      </c>
      <c r="S52" s="111"/>
      <c r="T52" s="111"/>
      <c r="U52" s="111"/>
      <c r="V52" s="111"/>
      <c r="W52" s="111"/>
      <c r="X52" s="111"/>
      <c r="Y52" s="111"/>
      <c r="Z52" s="106"/>
      <c r="AA52" s="106"/>
      <c r="AB52" s="169">
        <f t="shared" si="5"/>
        <v>4841213</v>
      </c>
    </row>
    <row r="53" spans="2:28" ht="15">
      <c r="B53" s="92" t="s">
        <v>286</v>
      </c>
      <c r="C53" s="108" t="s">
        <v>189</v>
      </c>
      <c r="D53" s="111">
        <v>270000</v>
      </c>
      <c r="E53" s="111"/>
      <c r="F53" s="111"/>
      <c r="G53" s="111"/>
      <c r="H53" s="112"/>
      <c r="I53" s="111"/>
      <c r="J53" s="111"/>
      <c r="K53" s="111"/>
      <c r="L53" s="111"/>
      <c r="M53" s="111"/>
      <c r="N53" s="111">
        <v>152000</v>
      </c>
      <c r="O53" s="111"/>
      <c r="P53" s="111"/>
      <c r="Q53" s="112"/>
      <c r="R53" s="161"/>
      <c r="S53" s="111"/>
      <c r="T53" s="111"/>
      <c r="U53" s="111"/>
      <c r="V53" s="111"/>
      <c r="W53" s="111"/>
      <c r="X53" s="111"/>
      <c r="Y53" s="111"/>
      <c r="Z53" s="111"/>
      <c r="AA53" s="111"/>
      <c r="AB53" s="169">
        <f t="shared" si="5"/>
        <v>422000</v>
      </c>
    </row>
    <row r="54" spans="2:28" ht="15">
      <c r="B54" s="92" t="s">
        <v>287</v>
      </c>
      <c r="C54" s="108" t="s">
        <v>190</v>
      </c>
      <c r="D54" s="111">
        <v>1503000</v>
      </c>
      <c r="E54" s="111"/>
      <c r="F54" s="111">
        <v>127000</v>
      </c>
      <c r="G54" s="111">
        <v>813000</v>
      </c>
      <c r="H54" s="112">
        <v>629000</v>
      </c>
      <c r="I54" s="111"/>
      <c r="J54" s="111">
        <v>50000</v>
      </c>
      <c r="K54" s="111">
        <v>318000</v>
      </c>
      <c r="L54" s="111">
        <v>6000</v>
      </c>
      <c r="M54" s="111">
        <v>126000</v>
      </c>
      <c r="N54" s="111">
        <v>757000</v>
      </c>
      <c r="O54" s="111">
        <f>48016+52944+68937+382238+12756+80787+44858+1784017</f>
        <v>2474553</v>
      </c>
      <c r="P54" s="111">
        <v>447000</v>
      </c>
      <c r="Q54" s="112">
        <v>854000</v>
      </c>
      <c r="R54" s="161">
        <v>1145000</v>
      </c>
      <c r="S54" s="111">
        <v>6832212</v>
      </c>
      <c r="T54" s="111">
        <v>1062992</v>
      </c>
      <c r="U54" s="111"/>
      <c r="V54" s="111"/>
      <c r="W54" s="111"/>
      <c r="X54" s="111"/>
      <c r="Y54" s="111"/>
      <c r="Z54" s="111"/>
      <c r="AA54" s="111">
        <v>91800</v>
      </c>
      <c r="AB54" s="169">
        <f t="shared" si="5"/>
        <v>17236557</v>
      </c>
    </row>
    <row r="55" spans="2:28" ht="15">
      <c r="B55" s="92" t="s">
        <v>288</v>
      </c>
      <c r="C55" s="108" t="s">
        <v>191</v>
      </c>
      <c r="D55" s="111">
        <v>1905000</v>
      </c>
      <c r="E55" s="111"/>
      <c r="F55" s="111"/>
      <c r="G55" s="111"/>
      <c r="H55" s="112"/>
      <c r="I55" s="111"/>
      <c r="J55" s="111"/>
      <c r="K55" s="111"/>
      <c r="L55" s="111"/>
      <c r="M55" s="111"/>
      <c r="N55" s="111"/>
      <c r="O55" s="111"/>
      <c r="P55" s="111"/>
      <c r="Q55" s="112"/>
      <c r="R55" s="161">
        <v>4746000</v>
      </c>
      <c r="S55" s="111"/>
      <c r="T55" s="111"/>
      <c r="U55" s="111"/>
      <c r="V55" s="111"/>
      <c r="W55" s="111"/>
      <c r="X55" s="111"/>
      <c r="Y55" s="111"/>
      <c r="Z55" s="111"/>
      <c r="AA55" s="111"/>
      <c r="AB55" s="169">
        <f t="shared" si="5"/>
        <v>6651000</v>
      </c>
    </row>
    <row r="56" spans="2:28" ht="15">
      <c r="B56" s="92" t="s">
        <v>289</v>
      </c>
      <c r="C56" s="88" t="s">
        <v>192</v>
      </c>
      <c r="D56" s="112">
        <v>50000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61"/>
      <c r="S56" s="111"/>
      <c r="T56" s="111"/>
      <c r="U56" s="111"/>
      <c r="V56" s="111"/>
      <c r="W56" s="111"/>
      <c r="X56" s="111"/>
      <c r="Y56" s="111"/>
      <c r="Z56" s="111"/>
      <c r="AA56" s="111"/>
      <c r="AB56" s="169">
        <f t="shared" si="5"/>
        <v>50000</v>
      </c>
    </row>
    <row r="57" spans="2:28" ht="15">
      <c r="B57" s="92" t="s">
        <v>290</v>
      </c>
      <c r="C57" s="88" t="s">
        <v>193</v>
      </c>
      <c r="D57" s="111">
        <v>100000</v>
      </c>
      <c r="E57" s="111"/>
      <c r="F57" s="111"/>
      <c r="G57" s="111"/>
      <c r="H57" s="112"/>
      <c r="I57" s="111"/>
      <c r="J57" s="111"/>
      <c r="K57" s="111"/>
      <c r="L57" s="111"/>
      <c r="M57" s="111"/>
      <c r="N57" s="111"/>
      <c r="O57" s="111"/>
      <c r="P57" s="111"/>
      <c r="Q57" s="111"/>
      <c r="R57" s="161"/>
      <c r="S57" s="111"/>
      <c r="T57" s="111"/>
      <c r="U57" s="111"/>
      <c r="V57" s="111"/>
      <c r="W57" s="111"/>
      <c r="X57" s="111"/>
      <c r="Y57" s="111"/>
      <c r="Z57" s="111"/>
      <c r="AA57" s="111"/>
      <c r="AB57" s="169">
        <f t="shared" si="5"/>
        <v>100000</v>
      </c>
    </row>
    <row r="58" spans="2:28" ht="15">
      <c r="B58" s="92" t="s">
        <v>291</v>
      </c>
      <c r="C58" s="88" t="s">
        <v>194</v>
      </c>
      <c r="D58" s="111">
        <v>385000</v>
      </c>
      <c r="E58" s="111"/>
      <c r="F58" s="111"/>
      <c r="G58" s="111"/>
      <c r="H58" s="112"/>
      <c r="I58" s="111"/>
      <c r="J58" s="112"/>
      <c r="K58" s="112"/>
      <c r="L58" s="111"/>
      <c r="M58" s="112">
        <v>8000</v>
      </c>
      <c r="N58" s="112">
        <v>163000</v>
      </c>
      <c r="O58" s="111"/>
      <c r="P58" s="111"/>
      <c r="Q58" s="111"/>
      <c r="R58" s="161">
        <v>5000</v>
      </c>
      <c r="S58" s="112"/>
      <c r="T58" s="112"/>
      <c r="U58" s="112"/>
      <c r="V58" s="112"/>
      <c r="W58" s="112"/>
      <c r="X58" s="112"/>
      <c r="Y58" s="112"/>
      <c r="Z58" s="111"/>
      <c r="AA58" s="111"/>
      <c r="AB58" s="169">
        <f t="shared" si="5"/>
        <v>561000</v>
      </c>
    </row>
    <row r="59" spans="2:28" s="87" customFormat="1">
      <c r="B59" s="92" t="s">
        <v>292</v>
      </c>
      <c r="C59" s="115" t="s">
        <v>195</v>
      </c>
      <c r="D59" s="116">
        <f>SUM(D21:D58)</f>
        <v>10060000</v>
      </c>
      <c r="E59" s="116">
        <f t="shared" ref="E59:AA59" si="6">SUM(E21:E58)</f>
        <v>0</v>
      </c>
      <c r="F59" s="116">
        <f t="shared" si="6"/>
        <v>771000</v>
      </c>
      <c r="G59" s="116">
        <f t="shared" si="6"/>
        <v>3456000</v>
      </c>
      <c r="H59" s="116">
        <f t="shared" si="6"/>
        <v>2958000</v>
      </c>
      <c r="I59" s="116">
        <f t="shared" si="6"/>
        <v>0</v>
      </c>
      <c r="J59" s="116">
        <f t="shared" si="6"/>
        <v>242000</v>
      </c>
      <c r="K59" s="116">
        <f t="shared" si="6"/>
        <v>7446000</v>
      </c>
      <c r="L59" s="116">
        <f t="shared" si="6"/>
        <v>30000</v>
      </c>
      <c r="M59" s="116">
        <f t="shared" si="6"/>
        <v>771000</v>
      </c>
      <c r="N59" s="116">
        <f t="shared" si="6"/>
        <v>5228000</v>
      </c>
      <c r="O59" s="116">
        <f t="shared" si="6"/>
        <v>11639566</v>
      </c>
      <c r="P59" s="116">
        <f t="shared" si="6"/>
        <v>2100000</v>
      </c>
      <c r="Q59" s="116">
        <f t="shared" si="6"/>
        <v>4159000</v>
      </c>
      <c r="R59" s="116">
        <f t="shared" si="6"/>
        <v>10137000</v>
      </c>
      <c r="S59" s="116">
        <f t="shared" si="6"/>
        <v>29746699</v>
      </c>
      <c r="T59" s="116">
        <f t="shared" si="6"/>
        <v>5000000</v>
      </c>
      <c r="U59" s="116">
        <f t="shared" si="6"/>
        <v>0</v>
      </c>
      <c r="V59" s="116">
        <f t="shared" si="6"/>
        <v>0</v>
      </c>
      <c r="W59" s="116">
        <f t="shared" si="6"/>
        <v>0</v>
      </c>
      <c r="X59" s="116">
        <f t="shared" si="6"/>
        <v>0</v>
      </c>
      <c r="Y59" s="116">
        <f t="shared" si="6"/>
        <v>0</v>
      </c>
      <c r="Z59" s="116">
        <f t="shared" si="6"/>
        <v>0</v>
      </c>
      <c r="AA59" s="116">
        <f t="shared" si="6"/>
        <v>431800</v>
      </c>
      <c r="AB59" s="169">
        <f t="shared" si="5"/>
        <v>94176065</v>
      </c>
    </row>
    <row r="60" spans="2:28" s="121" customFormat="1" ht="15" customHeight="1">
      <c r="B60" s="92" t="s">
        <v>293</v>
      </c>
      <c r="C60" s="117" t="s">
        <v>196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61"/>
      <c r="S60" s="118"/>
      <c r="T60" s="119"/>
      <c r="U60" s="120">
        <v>175000</v>
      </c>
      <c r="V60" s="119"/>
      <c r="W60" s="120">
        <v>750000</v>
      </c>
      <c r="X60" s="120">
        <v>500000</v>
      </c>
      <c r="Y60" s="120">
        <v>2928000</v>
      </c>
      <c r="Z60" s="120">
        <v>40000</v>
      </c>
      <c r="AA60" s="120">
        <v>173000</v>
      </c>
      <c r="AB60" s="174">
        <f>SUM(D60:AA60)</f>
        <v>4566000</v>
      </c>
    </row>
    <row r="61" spans="2:28" ht="15">
      <c r="B61" s="92" t="s">
        <v>294</v>
      </c>
      <c r="C61" s="122" t="s">
        <v>197</v>
      </c>
      <c r="D61" s="111"/>
      <c r="E61" s="111"/>
      <c r="F61" s="111"/>
      <c r="G61" s="111"/>
      <c r="H61" s="112"/>
      <c r="I61" s="111"/>
      <c r="J61" s="111"/>
      <c r="K61" s="111"/>
      <c r="L61" s="111"/>
      <c r="M61" s="111"/>
      <c r="N61" s="111"/>
      <c r="O61" s="111"/>
      <c r="P61" s="111"/>
      <c r="Q61" s="111"/>
      <c r="R61" s="161"/>
      <c r="S61" s="111"/>
      <c r="T61" s="123"/>
      <c r="U61" s="119"/>
      <c r="V61" s="6"/>
      <c r="W61" s="119"/>
      <c r="X61" s="119"/>
      <c r="Y61" s="119"/>
      <c r="Z61" s="119"/>
      <c r="AA61" s="119"/>
      <c r="AB61" s="171">
        <f>SUM(D61:AA61)</f>
        <v>0</v>
      </c>
    </row>
    <row r="62" spans="2:28" ht="15">
      <c r="B62" s="92" t="s">
        <v>295</v>
      </c>
      <c r="C62" s="122" t="s">
        <v>270</v>
      </c>
      <c r="D62" s="111"/>
      <c r="E62" s="111"/>
      <c r="F62" s="111"/>
      <c r="G62" s="111"/>
      <c r="H62" s="112"/>
      <c r="I62" s="111"/>
      <c r="J62" s="111"/>
      <c r="K62" s="111">
        <v>1081000</v>
      </c>
      <c r="L62" s="111"/>
      <c r="M62" s="111"/>
      <c r="N62" s="111"/>
      <c r="O62" s="111"/>
      <c r="P62" s="111"/>
      <c r="Q62" s="111"/>
      <c r="R62" s="161"/>
      <c r="S62" s="111"/>
      <c r="T62" s="123"/>
      <c r="U62" s="119"/>
      <c r="V62" s="6"/>
      <c r="W62" s="119"/>
      <c r="X62" s="119"/>
      <c r="Y62" s="119"/>
      <c r="Z62" s="119"/>
      <c r="AA62" s="119"/>
      <c r="AB62" s="171">
        <f t="shared" ref="AB62:AB79" si="7">SUM(D62:AA62)</f>
        <v>1081000</v>
      </c>
    </row>
    <row r="63" spans="2:28" ht="15">
      <c r="B63" s="92"/>
      <c r="C63" s="122" t="s">
        <v>307</v>
      </c>
      <c r="D63" s="111"/>
      <c r="E63" s="111"/>
      <c r="F63" s="111"/>
      <c r="G63" s="111"/>
      <c r="H63" s="112"/>
      <c r="I63" s="111"/>
      <c r="J63" s="111"/>
      <c r="K63" s="111"/>
      <c r="L63" s="111"/>
      <c r="M63" s="111"/>
      <c r="N63" s="111"/>
      <c r="O63" s="111"/>
      <c r="P63" s="111"/>
      <c r="Q63" s="111"/>
      <c r="R63" s="161">
        <v>6000000</v>
      </c>
      <c r="S63" s="111"/>
      <c r="T63" s="123"/>
      <c r="U63" s="119"/>
      <c r="V63" s="6"/>
      <c r="W63" s="119"/>
      <c r="X63" s="119"/>
      <c r="Y63" s="119"/>
      <c r="Z63" s="119"/>
      <c r="AA63" s="119"/>
      <c r="AB63" s="171">
        <f t="shared" si="7"/>
        <v>6000000</v>
      </c>
    </row>
    <row r="64" spans="2:28" ht="15">
      <c r="B64" s="92"/>
      <c r="C64" s="122" t="s">
        <v>356</v>
      </c>
      <c r="D64" s="111">
        <f>3016000+51000</f>
        <v>3067000</v>
      </c>
      <c r="E64" s="111"/>
      <c r="F64" s="111"/>
      <c r="G64" s="111"/>
      <c r="H64" s="112"/>
      <c r="I64" s="111"/>
      <c r="J64" s="111"/>
      <c r="K64" s="111"/>
      <c r="L64" s="111"/>
      <c r="M64" s="111"/>
      <c r="N64" s="111"/>
      <c r="O64" s="111"/>
      <c r="P64" s="111"/>
      <c r="Q64" s="111"/>
      <c r="R64" s="161"/>
      <c r="S64" s="111"/>
      <c r="T64" s="123"/>
      <c r="U64" s="119"/>
      <c r="V64" s="6"/>
      <c r="W64" s="119"/>
      <c r="X64" s="119"/>
      <c r="Y64" s="119"/>
      <c r="Z64" s="119"/>
      <c r="AA64" s="119"/>
      <c r="AB64" s="171">
        <f t="shared" si="7"/>
        <v>3067000</v>
      </c>
    </row>
    <row r="65" spans="2:29" ht="15">
      <c r="B65" s="92"/>
      <c r="C65" s="122" t="s">
        <v>362</v>
      </c>
      <c r="D65" s="111">
        <v>2621752</v>
      </c>
      <c r="E65" s="111"/>
      <c r="F65" s="111"/>
      <c r="G65" s="111"/>
      <c r="H65" s="112"/>
      <c r="I65" s="111"/>
      <c r="J65" s="111"/>
      <c r="K65" s="111"/>
      <c r="L65" s="111"/>
      <c r="M65" s="111"/>
      <c r="N65" s="111"/>
      <c r="O65" s="111"/>
      <c r="P65" s="111"/>
      <c r="Q65" s="111"/>
      <c r="R65" s="161"/>
      <c r="S65" s="111"/>
      <c r="T65" s="123"/>
      <c r="U65" s="119"/>
      <c r="V65" s="6"/>
      <c r="W65" s="119"/>
      <c r="X65" s="119"/>
      <c r="Y65" s="119"/>
      <c r="Z65" s="119"/>
      <c r="AA65" s="119"/>
      <c r="AB65" s="171">
        <f t="shared" si="7"/>
        <v>2621752</v>
      </c>
    </row>
    <row r="66" spans="2:29" ht="15">
      <c r="B66" s="92" t="s">
        <v>296</v>
      </c>
      <c r="C66" s="122" t="s">
        <v>266</v>
      </c>
      <c r="D66" s="111">
        <v>394010</v>
      </c>
      <c r="E66" s="111"/>
      <c r="F66" s="111"/>
      <c r="G66" s="111"/>
      <c r="H66" s="112"/>
      <c r="I66" s="111"/>
      <c r="J66" s="111"/>
      <c r="K66" s="111"/>
      <c r="L66" s="111"/>
      <c r="M66" s="111"/>
      <c r="N66" s="111"/>
      <c r="O66" s="111"/>
      <c r="P66" s="111"/>
      <c r="Q66" s="111"/>
      <c r="R66" s="161"/>
      <c r="S66" s="111"/>
      <c r="T66" s="123"/>
      <c r="U66" s="119">
        <v>572000</v>
      </c>
      <c r="V66" s="6"/>
      <c r="W66" s="119"/>
      <c r="X66" s="119"/>
      <c r="Y66" s="119"/>
      <c r="Z66" s="119"/>
      <c r="AA66" s="119"/>
      <c r="AB66" s="171">
        <f t="shared" si="7"/>
        <v>966010</v>
      </c>
    </row>
    <row r="67" spans="2:29" ht="15">
      <c r="B67" s="92"/>
      <c r="C67" s="122" t="s">
        <v>329</v>
      </c>
      <c r="D67" s="111"/>
      <c r="E67" s="111"/>
      <c r="F67" s="111"/>
      <c r="G67" s="111"/>
      <c r="H67" s="112"/>
      <c r="I67" s="111"/>
      <c r="J67" s="111"/>
      <c r="K67" s="111"/>
      <c r="L67" s="111"/>
      <c r="M67" s="111"/>
      <c r="N67" s="111"/>
      <c r="O67" s="111"/>
      <c r="P67" s="111"/>
      <c r="Q67" s="111"/>
      <c r="R67" s="161"/>
      <c r="S67" s="111"/>
      <c r="T67" s="123"/>
      <c r="U67" s="119"/>
      <c r="V67" s="6"/>
      <c r="W67" s="119"/>
      <c r="X67" s="119"/>
      <c r="Y67" s="119"/>
      <c r="Z67" s="119"/>
      <c r="AA67" s="119"/>
      <c r="AB67" s="171">
        <f t="shared" si="7"/>
        <v>0</v>
      </c>
    </row>
    <row r="68" spans="2:29" ht="15">
      <c r="B68" s="92" t="s">
        <v>297</v>
      </c>
      <c r="C68" s="88" t="s">
        <v>198</v>
      </c>
      <c r="D68" s="112">
        <v>145000</v>
      </c>
      <c r="E68" s="112"/>
      <c r="F68" s="111"/>
      <c r="G68" s="111"/>
      <c r="H68" s="112"/>
      <c r="I68" s="111"/>
      <c r="J68" s="111"/>
      <c r="K68" s="111"/>
      <c r="L68" s="111"/>
      <c r="M68" s="112"/>
      <c r="N68" s="112"/>
      <c r="O68" s="111"/>
      <c r="P68" s="111"/>
      <c r="Q68" s="111"/>
      <c r="R68" s="161"/>
      <c r="S68" s="111"/>
      <c r="T68" s="111"/>
      <c r="U68" s="111">
        <v>150000</v>
      </c>
      <c r="V68" s="111"/>
      <c r="W68" s="111"/>
      <c r="X68" s="111"/>
      <c r="Y68" s="111"/>
      <c r="Z68" s="106"/>
      <c r="AA68" s="106"/>
      <c r="AB68" s="171">
        <f t="shared" si="7"/>
        <v>295000</v>
      </c>
    </row>
    <row r="69" spans="2:29" s="87" customFormat="1">
      <c r="B69" s="92" t="s">
        <v>298</v>
      </c>
      <c r="C69" s="124" t="s">
        <v>195</v>
      </c>
      <c r="D69" s="125">
        <f>SUM(D60:D68)</f>
        <v>6227762</v>
      </c>
      <c r="E69" s="125">
        <f t="shared" ref="E69:AA69" si="8">SUM(E60:E68)</f>
        <v>0</v>
      </c>
      <c r="F69" s="125">
        <f t="shared" si="8"/>
        <v>0</v>
      </c>
      <c r="G69" s="125">
        <f t="shared" si="8"/>
        <v>0</v>
      </c>
      <c r="H69" s="125">
        <f t="shared" si="8"/>
        <v>0</v>
      </c>
      <c r="I69" s="125">
        <f t="shared" si="8"/>
        <v>0</v>
      </c>
      <c r="J69" s="125">
        <f t="shared" si="8"/>
        <v>0</v>
      </c>
      <c r="K69" s="125">
        <f t="shared" si="8"/>
        <v>1081000</v>
      </c>
      <c r="L69" s="125">
        <f t="shared" si="8"/>
        <v>0</v>
      </c>
      <c r="M69" s="125">
        <f t="shared" si="8"/>
        <v>0</v>
      </c>
      <c r="N69" s="125">
        <f t="shared" si="8"/>
        <v>0</v>
      </c>
      <c r="O69" s="125">
        <f t="shared" si="8"/>
        <v>0</v>
      </c>
      <c r="P69" s="125">
        <f t="shared" si="8"/>
        <v>0</v>
      </c>
      <c r="Q69" s="125">
        <f t="shared" si="8"/>
        <v>0</v>
      </c>
      <c r="R69" s="125">
        <f t="shared" si="8"/>
        <v>6000000</v>
      </c>
      <c r="S69" s="125">
        <f t="shared" si="8"/>
        <v>0</v>
      </c>
      <c r="T69" s="125">
        <f t="shared" si="8"/>
        <v>0</v>
      </c>
      <c r="U69" s="125">
        <f t="shared" si="8"/>
        <v>897000</v>
      </c>
      <c r="V69" s="125">
        <f t="shared" si="8"/>
        <v>0</v>
      </c>
      <c r="W69" s="125">
        <f t="shared" si="8"/>
        <v>750000</v>
      </c>
      <c r="X69" s="125">
        <f t="shared" si="8"/>
        <v>500000</v>
      </c>
      <c r="Y69" s="125">
        <f t="shared" si="8"/>
        <v>2928000</v>
      </c>
      <c r="Z69" s="125">
        <f t="shared" si="8"/>
        <v>40000</v>
      </c>
      <c r="AA69" s="125">
        <f t="shared" si="8"/>
        <v>173000</v>
      </c>
      <c r="AB69" s="171">
        <f t="shared" si="7"/>
        <v>18596762</v>
      </c>
    </row>
    <row r="70" spans="2:29" ht="15">
      <c r="B70" s="92" t="s">
        <v>299</v>
      </c>
      <c r="C70" s="88" t="s">
        <v>199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>
        <f>1616361+990001</f>
        <v>2606362</v>
      </c>
      <c r="P70" s="111"/>
      <c r="Q70" s="111"/>
      <c r="R70" s="161"/>
      <c r="S70" s="111"/>
      <c r="T70" s="111"/>
      <c r="U70" s="111"/>
      <c r="V70" s="111"/>
      <c r="W70" s="111"/>
      <c r="X70" s="111"/>
      <c r="Y70" s="111"/>
      <c r="Z70" s="111"/>
      <c r="AA70" s="111"/>
      <c r="AB70" s="171">
        <f t="shared" si="7"/>
        <v>2606362</v>
      </c>
    </row>
    <row r="71" spans="2:29" ht="15">
      <c r="B71" s="92" t="s">
        <v>300</v>
      </c>
      <c r="C71" s="88" t="s">
        <v>330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61">
        <f>848171+86580</f>
        <v>934751</v>
      </c>
      <c r="S71" s="111"/>
      <c r="T71" s="111"/>
      <c r="U71" s="111"/>
      <c r="V71" s="111"/>
      <c r="W71" s="111"/>
      <c r="X71" s="111"/>
      <c r="Y71" s="111"/>
      <c r="Z71" s="111"/>
      <c r="AA71" s="111"/>
      <c r="AB71" s="171">
        <f t="shared" si="7"/>
        <v>934751</v>
      </c>
    </row>
    <row r="72" spans="2:29" ht="15">
      <c r="B72" s="92"/>
      <c r="C72" s="88" t="s">
        <v>376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61">
        <v>90927875</v>
      </c>
      <c r="S72" s="111"/>
      <c r="T72" s="111"/>
      <c r="U72" s="111"/>
      <c r="V72" s="111"/>
      <c r="W72" s="111"/>
      <c r="X72" s="111"/>
      <c r="Y72" s="111"/>
      <c r="Z72" s="111"/>
      <c r="AA72" s="111"/>
      <c r="AB72" s="171">
        <f t="shared" si="7"/>
        <v>90927875</v>
      </c>
    </row>
    <row r="73" spans="2:29" ht="15">
      <c r="B73" s="92"/>
      <c r="C73" s="122" t="s">
        <v>361</v>
      </c>
      <c r="D73" s="111"/>
      <c r="E73" s="111"/>
      <c r="F73" s="111"/>
      <c r="G73" s="111"/>
      <c r="H73" s="112">
        <v>2650817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61"/>
      <c r="S73" s="111"/>
      <c r="T73" s="123"/>
      <c r="U73" s="119"/>
      <c r="V73" s="6"/>
      <c r="W73" s="119"/>
      <c r="X73" s="119"/>
      <c r="Y73" s="119"/>
      <c r="Z73" s="119"/>
      <c r="AA73" s="119"/>
      <c r="AB73" s="171">
        <f t="shared" si="7"/>
        <v>2650817</v>
      </c>
    </row>
    <row r="74" spans="2:29" ht="39">
      <c r="B74" s="92"/>
      <c r="C74" s="223" t="s">
        <v>364</v>
      </c>
      <c r="D74" s="111"/>
      <c r="E74" s="111"/>
      <c r="F74" s="111"/>
      <c r="G74" s="111"/>
      <c r="H74" s="112">
        <v>10426987</v>
      </c>
      <c r="I74" s="111"/>
      <c r="J74" s="111"/>
      <c r="K74" s="111"/>
      <c r="L74" s="111"/>
      <c r="M74" s="111"/>
      <c r="N74" s="111"/>
      <c r="O74" s="111"/>
      <c r="P74" s="111"/>
      <c r="Q74" s="111"/>
      <c r="R74" s="161"/>
      <c r="S74" s="111"/>
      <c r="T74" s="123"/>
      <c r="U74" s="119"/>
      <c r="V74" s="6"/>
      <c r="W74" s="119"/>
      <c r="X74" s="119"/>
      <c r="Y74" s="119"/>
      <c r="Z74" s="119"/>
      <c r="AA74" s="119"/>
      <c r="AB74" s="171">
        <f t="shared" si="7"/>
        <v>10426987</v>
      </c>
    </row>
    <row r="75" spans="2:29" ht="15">
      <c r="B75" s="92" t="s">
        <v>301</v>
      </c>
      <c r="C75" s="88" t="s">
        <v>172</v>
      </c>
      <c r="D75" s="111"/>
      <c r="E75" s="111"/>
      <c r="F75" s="111"/>
      <c r="G75" s="111"/>
      <c r="H75" s="111"/>
      <c r="I75" s="111"/>
      <c r="J75" s="111">
        <v>25000</v>
      </c>
      <c r="K75" s="111"/>
      <c r="L75" s="111"/>
      <c r="M75" s="111"/>
      <c r="N75" s="111"/>
      <c r="O75" s="111">
        <v>50000</v>
      </c>
      <c r="P75" s="111"/>
      <c r="Q75" s="111"/>
      <c r="R75" s="161"/>
      <c r="S75" s="111"/>
      <c r="T75" s="111"/>
      <c r="U75" s="111">
        <v>300000</v>
      </c>
      <c r="V75" s="111"/>
      <c r="W75" s="111"/>
      <c r="X75" s="111"/>
      <c r="Y75" s="111"/>
      <c r="Z75" s="111"/>
      <c r="AA75" s="111"/>
      <c r="AB75" s="171">
        <f t="shared" si="7"/>
        <v>375000</v>
      </c>
    </row>
    <row r="76" spans="2:29" s="87" customFormat="1">
      <c r="B76" s="92" t="s">
        <v>302</v>
      </c>
      <c r="C76" s="126" t="s">
        <v>195</v>
      </c>
      <c r="D76" s="127">
        <f>SUM(D70:D75)</f>
        <v>0</v>
      </c>
      <c r="E76" s="127">
        <f t="shared" ref="E76:AA76" si="9">SUM(E70:E75)</f>
        <v>0</v>
      </c>
      <c r="F76" s="127">
        <f t="shared" si="9"/>
        <v>0</v>
      </c>
      <c r="G76" s="127">
        <f t="shared" si="9"/>
        <v>0</v>
      </c>
      <c r="H76" s="127">
        <f t="shared" si="9"/>
        <v>13077804</v>
      </c>
      <c r="I76" s="127">
        <f t="shared" si="9"/>
        <v>0</v>
      </c>
      <c r="J76" s="127">
        <f t="shared" si="9"/>
        <v>25000</v>
      </c>
      <c r="K76" s="127">
        <f t="shared" si="9"/>
        <v>0</v>
      </c>
      <c r="L76" s="127">
        <f t="shared" si="9"/>
        <v>0</v>
      </c>
      <c r="M76" s="127">
        <f t="shared" si="9"/>
        <v>0</v>
      </c>
      <c r="N76" s="127">
        <f t="shared" si="9"/>
        <v>0</v>
      </c>
      <c r="O76" s="127">
        <f t="shared" si="9"/>
        <v>2656362</v>
      </c>
      <c r="P76" s="127">
        <f t="shared" si="9"/>
        <v>0</v>
      </c>
      <c r="Q76" s="127">
        <f t="shared" si="9"/>
        <v>0</v>
      </c>
      <c r="R76" s="127">
        <f t="shared" si="9"/>
        <v>91862626</v>
      </c>
      <c r="S76" s="127">
        <f t="shared" si="9"/>
        <v>0</v>
      </c>
      <c r="T76" s="127">
        <f t="shared" si="9"/>
        <v>0</v>
      </c>
      <c r="U76" s="127">
        <f t="shared" si="9"/>
        <v>300000</v>
      </c>
      <c r="V76" s="127">
        <f t="shared" si="9"/>
        <v>0</v>
      </c>
      <c r="W76" s="127">
        <f t="shared" si="9"/>
        <v>0</v>
      </c>
      <c r="X76" s="127">
        <f t="shared" si="9"/>
        <v>0</v>
      </c>
      <c r="Y76" s="127">
        <f t="shared" si="9"/>
        <v>0</v>
      </c>
      <c r="Z76" s="127">
        <f t="shared" si="9"/>
        <v>0</v>
      </c>
      <c r="AA76" s="127">
        <f t="shared" si="9"/>
        <v>0</v>
      </c>
      <c r="AB76" s="171">
        <f>SUM(D76:AA76)</f>
        <v>107921792</v>
      </c>
    </row>
    <row r="77" spans="2:29" s="87" customFormat="1" ht="15">
      <c r="B77" s="92" t="s">
        <v>303</v>
      </c>
      <c r="C77" s="126" t="s">
        <v>269</v>
      </c>
      <c r="D77" s="127"/>
      <c r="E77" s="127">
        <v>1303193</v>
      </c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62"/>
      <c r="S77" s="127"/>
      <c r="T77" s="127"/>
      <c r="U77" s="127"/>
      <c r="V77" s="127"/>
      <c r="W77" s="127"/>
      <c r="X77" s="127"/>
      <c r="Y77" s="127"/>
      <c r="Z77" s="127"/>
      <c r="AA77" s="127"/>
      <c r="AB77" s="171">
        <f t="shared" si="7"/>
        <v>1303193</v>
      </c>
    </row>
    <row r="78" spans="2:29" s="87" customFormat="1" ht="15">
      <c r="B78" s="92"/>
      <c r="C78" s="126" t="s">
        <v>378</v>
      </c>
      <c r="D78" s="127"/>
      <c r="E78" s="127">
        <v>5165558</v>
      </c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62"/>
      <c r="S78" s="127"/>
      <c r="T78" s="127"/>
      <c r="U78" s="127"/>
      <c r="V78" s="127"/>
      <c r="W78" s="127"/>
      <c r="X78" s="127"/>
      <c r="Y78" s="127"/>
      <c r="Z78" s="127"/>
      <c r="AA78" s="127"/>
      <c r="AB78" s="171">
        <f t="shared" si="7"/>
        <v>5165558</v>
      </c>
    </row>
    <row r="79" spans="2:29" s="87" customFormat="1" ht="15">
      <c r="B79" s="92" t="s">
        <v>304</v>
      </c>
      <c r="C79" s="126" t="s">
        <v>267</v>
      </c>
      <c r="D79" s="127"/>
      <c r="E79" s="127">
        <f>42938565-6963033-564500-4182689-5075</f>
        <v>31223268</v>
      </c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62"/>
      <c r="S79" s="127"/>
      <c r="T79" s="127"/>
      <c r="U79" s="127"/>
      <c r="V79" s="127"/>
      <c r="W79" s="127"/>
      <c r="X79" s="127"/>
      <c r="Y79" s="127"/>
      <c r="Z79" s="127"/>
      <c r="AA79" s="127"/>
      <c r="AB79" s="171">
        <f t="shared" si="7"/>
        <v>31223268</v>
      </c>
    </row>
    <row r="80" spans="2:29" s="87" customFormat="1">
      <c r="B80" s="92" t="s">
        <v>305</v>
      </c>
      <c r="C80" s="124" t="s">
        <v>200</v>
      </c>
      <c r="D80" s="99">
        <f>SUM(D15+D20+D59+D69+D76)</f>
        <v>32980562</v>
      </c>
      <c r="E80" s="99">
        <f>SUM(E15+E20+E59+E69+E76+E77+E79)+E78</f>
        <v>37692019</v>
      </c>
      <c r="F80" s="99">
        <f t="shared" ref="F80:AA80" si="10">SUM(F15+F20+F59+F69+F76)</f>
        <v>16284405</v>
      </c>
      <c r="G80" s="99">
        <f t="shared" si="10"/>
        <v>3456000</v>
      </c>
      <c r="H80" s="99">
        <f t="shared" si="10"/>
        <v>16035804</v>
      </c>
      <c r="I80" s="99">
        <f t="shared" si="10"/>
        <v>0</v>
      </c>
      <c r="J80" s="99">
        <f t="shared" si="10"/>
        <v>6655726</v>
      </c>
      <c r="K80" s="99">
        <f t="shared" si="10"/>
        <v>11318461</v>
      </c>
      <c r="L80" s="99">
        <f t="shared" si="10"/>
        <v>3087305</v>
      </c>
      <c r="M80" s="99">
        <f t="shared" si="10"/>
        <v>3828305</v>
      </c>
      <c r="N80" s="99">
        <f t="shared" si="10"/>
        <v>5228000</v>
      </c>
      <c r="O80" s="99">
        <f t="shared" si="10"/>
        <v>46372236</v>
      </c>
      <c r="P80" s="99">
        <f t="shared" si="10"/>
        <v>2100000</v>
      </c>
      <c r="Q80" s="99">
        <f t="shared" si="10"/>
        <v>4159000</v>
      </c>
      <c r="R80" s="99">
        <f t="shared" si="10"/>
        <v>107999626</v>
      </c>
      <c r="S80" s="99">
        <f t="shared" si="10"/>
        <v>32471574</v>
      </c>
      <c r="T80" s="99">
        <f t="shared" si="10"/>
        <v>5000000</v>
      </c>
      <c r="U80" s="99">
        <f t="shared" si="10"/>
        <v>1197000</v>
      </c>
      <c r="V80" s="99">
        <f t="shared" si="10"/>
        <v>2013950</v>
      </c>
      <c r="W80" s="99">
        <f t="shared" si="10"/>
        <v>750000</v>
      </c>
      <c r="X80" s="99">
        <f t="shared" si="10"/>
        <v>500000</v>
      </c>
      <c r="Y80" s="99">
        <f t="shared" si="10"/>
        <v>2928000</v>
      </c>
      <c r="Z80" s="99">
        <f t="shared" si="10"/>
        <v>40000</v>
      </c>
      <c r="AA80" s="99">
        <f t="shared" si="10"/>
        <v>604800</v>
      </c>
      <c r="AB80" s="171">
        <f>SUM(D80:AA80)</f>
        <v>342702773</v>
      </c>
      <c r="AC80" s="128"/>
    </row>
    <row r="81" spans="1:29" ht="15">
      <c r="B81" s="92" t="s">
        <v>306</v>
      </c>
      <c r="C81" s="88" t="s">
        <v>201</v>
      </c>
      <c r="D81" s="111">
        <v>2</v>
      </c>
      <c r="E81" s="111"/>
      <c r="F81" s="114">
        <v>5</v>
      </c>
      <c r="G81" s="114">
        <v>0</v>
      </c>
      <c r="H81" s="129">
        <v>0</v>
      </c>
      <c r="I81" s="114"/>
      <c r="J81" s="114">
        <v>2</v>
      </c>
      <c r="K81" s="114">
        <v>1</v>
      </c>
      <c r="L81" s="114">
        <v>1</v>
      </c>
      <c r="M81" s="114">
        <v>1</v>
      </c>
      <c r="N81" s="114"/>
      <c r="O81" s="114">
        <v>26</v>
      </c>
      <c r="P81" s="129">
        <v>0</v>
      </c>
      <c r="Q81" s="129">
        <v>0</v>
      </c>
      <c r="R81" s="161"/>
      <c r="S81" s="129">
        <v>1</v>
      </c>
      <c r="T81" s="129"/>
      <c r="U81" s="129"/>
      <c r="V81" s="129">
        <v>3</v>
      </c>
      <c r="W81" s="129"/>
      <c r="X81" s="129"/>
      <c r="Y81" s="129"/>
      <c r="Z81" s="129">
        <v>0</v>
      </c>
      <c r="AA81" s="129"/>
      <c r="AB81" s="211">
        <f>D81+F81+G81+I81+J81+K81+L81+M81+O81+V81+S81</f>
        <v>42</v>
      </c>
    </row>
    <row r="82" spans="1:29" ht="25.5">
      <c r="B82" s="49"/>
      <c r="D82" s="131" t="s">
        <v>325</v>
      </c>
      <c r="F82" s="81" t="s">
        <v>202</v>
      </c>
      <c r="I82" s="89"/>
      <c r="J82" s="89" t="s">
        <v>203</v>
      </c>
      <c r="K82" s="89" t="s">
        <v>204</v>
      </c>
      <c r="L82" s="81" t="s">
        <v>263</v>
      </c>
      <c r="M82" s="89" t="s">
        <v>264</v>
      </c>
      <c r="S82" s="130"/>
      <c r="T82" s="130"/>
      <c r="U82" s="130"/>
      <c r="V82" s="130"/>
      <c r="W82" s="130"/>
      <c r="X82" s="130"/>
      <c r="Y82" s="130"/>
      <c r="Z82" s="130"/>
      <c r="AA82" s="130"/>
      <c r="AB82" s="172"/>
    </row>
    <row r="83" spans="1:29" ht="19.5" customHeight="1">
      <c r="D83" s="131" t="s">
        <v>208</v>
      </c>
      <c r="E83" s="131"/>
      <c r="F83" s="81" t="s">
        <v>205</v>
      </c>
      <c r="I83" s="89"/>
      <c r="J83" s="89" t="s">
        <v>206</v>
      </c>
      <c r="S83" s="130"/>
      <c r="T83" s="130"/>
      <c r="U83" s="130"/>
      <c r="V83" s="130"/>
      <c r="W83" s="130"/>
      <c r="X83" s="130"/>
      <c r="Y83" s="130"/>
      <c r="Z83" s="130"/>
      <c r="AA83" s="130"/>
      <c r="AB83" s="173"/>
      <c r="AC83" s="132"/>
    </row>
    <row r="84" spans="1:29">
      <c r="D84" s="131" t="s">
        <v>345</v>
      </c>
      <c r="E84" s="131"/>
      <c r="S84" s="130"/>
      <c r="T84" s="130"/>
      <c r="U84" s="130"/>
      <c r="V84" s="130"/>
      <c r="W84" s="130"/>
      <c r="X84" s="130"/>
      <c r="Y84" s="130"/>
      <c r="Z84" s="130"/>
      <c r="AA84" s="130"/>
      <c r="AB84" s="172"/>
    </row>
    <row r="85" spans="1:29">
      <c r="D85" s="83" t="s">
        <v>207</v>
      </c>
      <c r="E85" s="131"/>
      <c r="F85" s="81" t="s">
        <v>265</v>
      </c>
      <c r="S85" s="130"/>
      <c r="T85" s="130"/>
      <c r="U85" s="130"/>
      <c r="V85" s="130"/>
      <c r="W85" s="130"/>
      <c r="X85" s="130"/>
      <c r="Y85" s="130"/>
      <c r="Z85" s="130"/>
      <c r="AA85" s="130"/>
    </row>
    <row r="86" spans="1:29">
      <c r="D86" s="83" t="s">
        <v>210</v>
      </c>
      <c r="F86" s="81" t="s">
        <v>256</v>
      </c>
      <c r="S86" s="130"/>
      <c r="T86" s="130"/>
      <c r="U86" s="130"/>
      <c r="V86" s="130"/>
      <c r="W86" s="130"/>
      <c r="X86" s="130"/>
      <c r="Y86" s="130"/>
      <c r="Z86" s="130"/>
      <c r="AA86" s="130"/>
    </row>
    <row r="87" spans="1:29">
      <c r="D87" s="83" t="s">
        <v>347</v>
      </c>
      <c r="E87" s="131"/>
      <c r="F87" s="81" t="s">
        <v>344</v>
      </c>
      <c r="S87" s="130"/>
      <c r="T87" s="130"/>
      <c r="U87" s="130"/>
      <c r="V87" s="130"/>
      <c r="W87" s="130"/>
      <c r="X87" s="130"/>
      <c r="Y87" s="130"/>
      <c r="Z87" s="130"/>
      <c r="AA87" s="130"/>
    </row>
    <row r="88" spans="1:29">
      <c r="D88" s="131" t="s">
        <v>211</v>
      </c>
      <c r="E88" s="131"/>
      <c r="S88" s="130"/>
      <c r="T88" s="130"/>
      <c r="U88" s="130"/>
      <c r="V88" s="130"/>
      <c r="W88" s="130"/>
      <c r="X88" s="130"/>
      <c r="Y88" s="130"/>
      <c r="Z88" s="130"/>
      <c r="AA88" s="130"/>
    </row>
    <row r="89" spans="1:29">
      <c r="D89" s="83" t="s">
        <v>348</v>
      </c>
      <c r="S89" s="130"/>
      <c r="T89" s="130"/>
      <c r="U89" s="130"/>
      <c r="V89" s="130"/>
      <c r="W89" s="130"/>
      <c r="X89" s="130"/>
      <c r="Y89" s="130"/>
      <c r="Z89" s="130"/>
      <c r="AA89" s="130"/>
    </row>
    <row r="90" spans="1:29" ht="25.5">
      <c r="D90" s="131" t="s">
        <v>349</v>
      </c>
      <c r="S90" s="130"/>
      <c r="T90" s="130"/>
      <c r="U90" s="130"/>
      <c r="V90" s="130"/>
      <c r="W90" s="130"/>
      <c r="X90" s="130"/>
      <c r="Y90" s="130"/>
      <c r="Z90" s="130"/>
      <c r="AA90" s="130"/>
    </row>
    <row r="91" spans="1:29">
      <c r="D91" s="131" t="s">
        <v>209</v>
      </c>
      <c r="S91" s="130"/>
      <c r="T91" s="130"/>
      <c r="U91" s="130"/>
      <c r="V91" s="130"/>
      <c r="W91" s="130"/>
      <c r="X91" s="130"/>
      <c r="Y91" s="130"/>
      <c r="Z91" s="130"/>
      <c r="AA91" s="130"/>
    </row>
    <row r="92" spans="1:29">
      <c r="E92" s="131"/>
      <c r="S92" s="130"/>
      <c r="T92" s="130"/>
      <c r="U92" s="130"/>
      <c r="V92" s="130"/>
      <c r="W92" s="130"/>
      <c r="X92" s="130"/>
      <c r="Y92" s="130"/>
      <c r="Z92" s="130"/>
      <c r="AA92" s="130"/>
    </row>
    <row r="93" spans="1:29" s="87" customFormat="1">
      <c r="A93" s="81"/>
      <c r="B93" s="81"/>
      <c r="C93" s="82"/>
      <c r="E93" s="83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130"/>
      <c r="T93" s="130"/>
      <c r="U93" s="130"/>
      <c r="V93" s="130"/>
      <c r="W93" s="130"/>
      <c r="X93" s="130"/>
      <c r="Y93" s="130"/>
      <c r="Z93" s="130"/>
      <c r="AA93" s="130"/>
      <c r="AB93" s="168"/>
      <c r="AC93" s="81"/>
    </row>
    <row r="94" spans="1:29" s="87" customFormat="1">
      <c r="A94" s="81"/>
      <c r="B94" s="81"/>
      <c r="C94" s="82"/>
      <c r="E94" s="13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130"/>
      <c r="T94" s="130"/>
      <c r="U94" s="130"/>
      <c r="V94" s="130"/>
      <c r="W94" s="130"/>
      <c r="X94" s="130"/>
      <c r="Y94" s="130"/>
      <c r="Z94" s="130"/>
      <c r="AA94" s="130"/>
      <c r="AB94" s="168"/>
      <c r="AC94" s="81"/>
    </row>
    <row r="95" spans="1:29" s="87" customFormat="1">
      <c r="A95" s="81"/>
      <c r="B95" s="81"/>
      <c r="C95" s="82"/>
      <c r="E95" s="13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130"/>
      <c r="T95" s="130"/>
      <c r="U95" s="130"/>
      <c r="V95" s="130"/>
      <c r="W95" s="130"/>
      <c r="X95" s="130"/>
      <c r="Y95" s="130"/>
      <c r="Z95" s="130"/>
      <c r="AA95" s="130"/>
      <c r="AB95" s="168"/>
      <c r="AC95" s="81"/>
    </row>
    <row r="96" spans="1:29">
      <c r="R96" s="130"/>
      <c r="S96" s="130"/>
      <c r="T96" s="130"/>
      <c r="U96" s="130"/>
      <c r="V96" s="130"/>
      <c r="W96" s="130"/>
      <c r="X96" s="130"/>
      <c r="Y96" s="130"/>
      <c r="Z96" s="130"/>
      <c r="AA96" s="130"/>
    </row>
    <row r="97" spans="18:27">
      <c r="R97" s="130"/>
      <c r="S97" s="130"/>
      <c r="T97" s="130"/>
      <c r="U97" s="130"/>
      <c r="V97" s="130"/>
      <c r="W97" s="130"/>
      <c r="X97" s="130"/>
      <c r="Y97" s="130"/>
      <c r="Z97" s="130"/>
      <c r="AA97" s="130"/>
    </row>
    <row r="98" spans="18:27">
      <c r="R98" s="130"/>
      <c r="S98" s="130"/>
      <c r="T98" s="130"/>
      <c r="U98" s="130"/>
      <c r="V98" s="130"/>
      <c r="W98" s="130"/>
      <c r="X98" s="130"/>
      <c r="Y98" s="130"/>
      <c r="Z98" s="130"/>
      <c r="AA98" s="130"/>
    </row>
    <row r="99" spans="18:27">
      <c r="R99" s="130"/>
      <c r="S99" s="130"/>
      <c r="T99" s="130"/>
      <c r="U99" s="130"/>
      <c r="V99" s="130"/>
      <c r="W99" s="130"/>
      <c r="X99" s="130"/>
      <c r="Y99" s="130"/>
      <c r="Z99" s="130"/>
      <c r="AA99" s="130"/>
    </row>
    <row r="100" spans="18:27"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</row>
    <row r="101" spans="18:27"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</row>
    <row r="102" spans="18:27"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</row>
    <row r="103" spans="18:27"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</row>
    <row r="104" spans="18:27"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</row>
    <row r="105" spans="18:27"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</row>
    <row r="106" spans="18:27"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</row>
    <row r="107" spans="18:27"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</row>
    <row r="108" spans="18:27"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</row>
    <row r="109" spans="18:27"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</row>
    <row r="110" spans="18:27"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</row>
    <row r="111" spans="18:27"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</row>
    <row r="112" spans="18:27"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</row>
    <row r="113" spans="18:27"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</row>
    <row r="114" spans="18:27"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</row>
    <row r="115" spans="18:27"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</row>
    <row r="116" spans="18:27"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</row>
    <row r="117" spans="18:27"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</row>
    <row r="118" spans="18:27"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</row>
    <row r="119" spans="18:27"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</row>
    <row r="120" spans="18:27"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</row>
    <row r="121" spans="18:27"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</row>
    <row r="122" spans="18:27"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</row>
    <row r="123" spans="18:27"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</row>
    <row r="124" spans="18:27"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spans="18:27"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spans="18:27"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spans="18:27"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spans="18:27"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spans="18:27"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spans="18:27"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spans="18:27"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spans="18:27"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spans="18:27"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spans="18:27"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spans="18:27"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spans="18:27"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spans="18:27"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spans="18:27"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spans="18:27"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spans="18:27"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spans="18:27"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spans="18:27"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spans="18:27"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spans="18:27"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spans="18:27"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spans="18:27"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spans="18:27"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spans="18:27"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spans="18:27"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spans="18:27"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spans="18:27"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spans="18:27"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spans="18:27"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spans="18:27"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spans="18:27"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</row>
    <row r="156" spans="18:27"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</row>
    <row r="157" spans="18:27"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</row>
    <row r="158" spans="18:27"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</row>
    <row r="159" spans="18:27"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</row>
    <row r="160" spans="18:27"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</row>
    <row r="161" spans="18:27"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</row>
    <row r="162" spans="18:27"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spans="18:27"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spans="18:27"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spans="18:27"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spans="18:27"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spans="18:27"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spans="18:27"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spans="18:27"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spans="18:27"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spans="18:27"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spans="18:27"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spans="18:27"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spans="18:27"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spans="18:27"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spans="18:27"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spans="18:27"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spans="18:27"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spans="18:27"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spans="18:27"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spans="18:27"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spans="18:27"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spans="18:27"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spans="18:27"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spans="18:27"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spans="18:27"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spans="18:27"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spans="18:27"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spans="18:27"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spans="18:27"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spans="18:27"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spans="18:27"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spans="18:27"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</row>
    <row r="194" spans="18:27"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</row>
    <row r="195" spans="18:27"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</row>
    <row r="196" spans="18:27"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</row>
    <row r="197" spans="18:27"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</row>
    <row r="198" spans="18:27"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</row>
    <row r="199" spans="18:27"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</row>
    <row r="200" spans="18:27"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</row>
    <row r="201" spans="18:27"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spans="18:27"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spans="18:27"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spans="18:27"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spans="18:27"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spans="18:27"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spans="18:27"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spans="18:27"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spans="18:27"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spans="18:27"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spans="18:27"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spans="18:27"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spans="18:27"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spans="18:27"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spans="18:27"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spans="18:27"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spans="18:27"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spans="18:27"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spans="18:27"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spans="18:27"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spans="18:27"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spans="18:27"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spans="18:27"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spans="18:27"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spans="18:27"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spans="18:27"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spans="18:27"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spans="18:27"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spans="18:27"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spans="18:27">
      <c r="R230" s="130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spans="18:27"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spans="18:27">
      <c r="R232" s="130"/>
      <c r="S232" s="130"/>
      <c r="T232" s="130"/>
      <c r="U232" s="130"/>
      <c r="V232" s="130"/>
      <c r="W232" s="130"/>
      <c r="X232" s="130"/>
      <c r="Y232" s="130"/>
      <c r="Z232" s="130"/>
      <c r="AA232" s="130"/>
    </row>
    <row r="233" spans="18:27"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</row>
    <row r="234" spans="18:27"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</row>
    <row r="235" spans="18:27"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</row>
    <row r="236" spans="18:27"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</row>
    <row r="237" spans="18:27">
      <c r="R237" s="130"/>
      <c r="S237" s="130"/>
      <c r="T237" s="130"/>
      <c r="U237" s="130"/>
      <c r="V237" s="130"/>
      <c r="W237" s="130"/>
      <c r="X237" s="130"/>
      <c r="Y237" s="130"/>
      <c r="Z237" s="130"/>
      <c r="AA237" s="130"/>
    </row>
    <row r="238" spans="18:27"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</row>
    <row r="239" spans="18:27">
      <c r="R239" s="130"/>
      <c r="S239" s="130"/>
      <c r="T239" s="130"/>
      <c r="U239" s="130"/>
      <c r="V239" s="130"/>
      <c r="W239" s="130"/>
      <c r="X239" s="130"/>
      <c r="Y239" s="130"/>
      <c r="Z239" s="130"/>
      <c r="AA239" s="130"/>
    </row>
    <row r="240" spans="18:27">
      <c r="R240" s="130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spans="18:27">
      <c r="R241" s="130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spans="18:27">
      <c r="R242" s="130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spans="18:27">
      <c r="R243" s="130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spans="18:27"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spans="18:27"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spans="18:27"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spans="18:27"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spans="18:27"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spans="18:27"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spans="18:27"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spans="18:27"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spans="18:27"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spans="18:27"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spans="18:27"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spans="18:27"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spans="18:27"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spans="18:27"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spans="18:27"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spans="18:27">
      <c r="R259" s="130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spans="18:27">
      <c r="R260" s="130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spans="18:27">
      <c r="R261" s="130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spans="18:27"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spans="18:27"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spans="18:27"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spans="18:27"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spans="18:27"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spans="18:27"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spans="18:27"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spans="18:27"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spans="18:27"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spans="18:27"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</row>
    <row r="272" spans="18:27"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</row>
    <row r="273" spans="18:27"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</row>
    <row r="274" spans="18:27"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</row>
    <row r="275" spans="18:27"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</row>
    <row r="276" spans="18:27"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</row>
    <row r="277" spans="18:27"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</row>
    <row r="278" spans="18:27"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</row>
    <row r="279" spans="18:27"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spans="18:27"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spans="18:27">
      <c r="R281" s="130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spans="18:27">
      <c r="R282" s="130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spans="18:27">
      <c r="R283" s="130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spans="18:27">
      <c r="R284" s="130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spans="18:27">
      <c r="R285" s="130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spans="18:27">
      <c r="R286" s="130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spans="18:27">
      <c r="R287" s="130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spans="18:27">
      <c r="R288" s="130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spans="18:27">
      <c r="R289" s="130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spans="18:27">
      <c r="R290" s="130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spans="18:27"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spans="18:27"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spans="18:27"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spans="18:27"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spans="18:27"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spans="18:27"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spans="18:27"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spans="18:27"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spans="18:27"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spans="18:27"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spans="18:27"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spans="18:27"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spans="18:27"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spans="18:27"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spans="18:27"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spans="18:27"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spans="18:27"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spans="18:27"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spans="18:27"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spans="18:27"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</row>
    <row r="311" spans="18:27"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</row>
    <row r="312" spans="18:27"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</row>
    <row r="313" spans="18:27">
      <c r="R313" s="130"/>
      <c r="S313" s="130"/>
      <c r="T313" s="130"/>
      <c r="U313" s="130"/>
      <c r="V313" s="130"/>
      <c r="W313" s="130"/>
      <c r="X313" s="130"/>
      <c r="Y313" s="130"/>
      <c r="Z313" s="130"/>
      <c r="AA313" s="130"/>
    </row>
    <row r="314" spans="18:27">
      <c r="R314" s="130"/>
      <c r="S314" s="130"/>
      <c r="T314" s="130"/>
      <c r="U314" s="130"/>
      <c r="V314" s="130"/>
      <c r="W314" s="130"/>
      <c r="X314" s="130"/>
      <c r="Y314" s="130"/>
      <c r="Z314" s="130"/>
      <c r="AA314" s="130"/>
    </row>
    <row r="315" spans="18:27">
      <c r="R315" s="130"/>
      <c r="S315" s="130"/>
      <c r="T315" s="130"/>
      <c r="U315" s="130"/>
      <c r="V315" s="130"/>
      <c r="W315" s="130"/>
      <c r="X315" s="130"/>
      <c r="Y315" s="130"/>
      <c r="Z315" s="130"/>
      <c r="AA315" s="130"/>
    </row>
    <row r="316" spans="18:27">
      <c r="R316" s="130"/>
      <c r="S316" s="130"/>
      <c r="T316" s="130"/>
      <c r="U316" s="130"/>
      <c r="V316" s="130"/>
      <c r="W316" s="130"/>
      <c r="X316" s="130"/>
      <c r="Y316" s="130"/>
      <c r="Z316" s="130"/>
      <c r="AA316" s="130"/>
    </row>
    <row r="317" spans="18:27">
      <c r="R317" s="130"/>
      <c r="S317" s="130"/>
      <c r="T317" s="130"/>
      <c r="U317" s="130"/>
      <c r="V317" s="130"/>
      <c r="W317" s="130"/>
      <c r="X317" s="130"/>
      <c r="Y317" s="130"/>
      <c r="Z317" s="130"/>
      <c r="AA317" s="130"/>
    </row>
    <row r="318" spans="18:27">
      <c r="R318" s="130"/>
      <c r="S318" s="130"/>
      <c r="T318" s="130"/>
      <c r="U318" s="130"/>
      <c r="V318" s="130"/>
      <c r="W318" s="130"/>
      <c r="X318" s="130"/>
      <c r="Y318" s="130"/>
      <c r="Z318" s="130"/>
      <c r="AA318" s="130"/>
    </row>
    <row r="319" spans="18:27">
      <c r="R319" s="130"/>
      <c r="S319" s="130"/>
      <c r="T319" s="130"/>
      <c r="U319" s="130"/>
      <c r="V319" s="130"/>
      <c r="W319" s="130"/>
      <c r="X319" s="130"/>
      <c r="Y319" s="130"/>
      <c r="Z319" s="130"/>
      <c r="AA319" s="130"/>
    </row>
    <row r="320" spans="18:27">
      <c r="R320" s="130"/>
      <c r="S320" s="130"/>
      <c r="T320" s="130"/>
      <c r="U320" s="130"/>
      <c r="V320" s="130"/>
      <c r="W320" s="130"/>
      <c r="X320" s="130"/>
      <c r="Y320" s="130"/>
      <c r="Z320" s="130"/>
      <c r="AA320" s="130"/>
    </row>
    <row r="321" spans="18:27">
      <c r="R321" s="130"/>
      <c r="S321" s="130"/>
      <c r="T321" s="130"/>
      <c r="U321" s="130"/>
      <c r="V321" s="130"/>
      <c r="W321" s="130"/>
      <c r="X321" s="130"/>
      <c r="Y321" s="130"/>
      <c r="Z321" s="130"/>
      <c r="AA321" s="130"/>
    </row>
    <row r="322" spans="18:27">
      <c r="R322" s="130"/>
      <c r="S322" s="130"/>
      <c r="T322" s="130"/>
      <c r="U322" s="130"/>
      <c r="V322" s="130"/>
      <c r="W322" s="130"/>
      <c r="X322" s="130"/>
      <c r="Y322" s="130"/>
      <c r="Z322" s="130"/>
      <c r="AA322" s="130"/>
    </row>
    <row r="323" spans="18:27">
      <c r="R323" s="130"/>
      <c r="S323" s="130"/>
      <c r="T323" s="130"/>
      <c r="U323" s="130"/>
      <c r="V323" s="130"/>
      <c r="W323" s="130"/>
      <c r="X323" s="130"/>
      <c r="Y323" s="130"/>
      <c r="Z323" s="130"/>
      <c r="AA323" s="130"/>
    </row>
    <row r="324" spans="18:27">
      <c r="R324" s="130"/>
      <c r="S324" s="130"/>
      <c r="T324" s="130"/>
      <c r="U324" s="130"/>
      <c r="V324" s="130"/>
      <c r="W324" s="130"/>
      <c r="X324" s="130"/>
      <c r="Y324" s="130"/>
      <c r="Z324" s="130"/>
      <c r="AA324" s="130"/>
    </row>
    <row r="325" spans="18:27">
      <c r="R325" s="130"/>
      <c r="S325" s="130"/>
      <c r="T325" s="130"/>
      <c r="U325" s="130"/>
      <c r="V325" s="130"/>
      <c r="W325" s="130"/>
      <c r="X325" s="130"/>
      <c r="Y325" s="130"/>
      <c r="Z325" s="130"/>
      <c r="AA325" s="130"/>
    </row>
    <row r="326" spans="18:27">
      <c r="R326" s="130"/>
      <c r="S326" s="130"/>
      <c r="T326" s="130"/>
      <c r="U326" s="130"/>
      <c r="V326" s="130"/>
      <c r="W326" s="130"/>
      <c r="X326" s="130"/>
      <c r="Y326" s="130"/>
      <c r="Z326" s="130"/>
      <c r="AA326" s="130"/>
    </row>
    <row r="327" spans="18:27">
      <c r="R327" s="130"/>
      <c r="S327" s="130"/>
      <c r="T327" s="130"/>
      <c r="U327" s="130"/>
      <c r="V327" s="130"/>
      <c r="W327" s="130"/>
      <c r="X327" s="130"/>
      <c r="Y327" s="130"/>
      <c r="Z327" s="130"/>
      <c r="AA327" s="130"/>
    </row>
    <row r="328" spans="18:27">
      <c r="R328" s="130"/>
      <c r="S328" s="130"/>
      <c r="T328" s="130"/>
      <c r="U328" s="130"/>
      <c r="V328" s="130"/>
      <c r="W328" s="130"/>
      <c r="X328" s="130"/>
      <c r="Y328" s="130"/>
      <c r="Z328" s="130"/>
      <c r="AA328" s="130"/>
    </row>
    <row r="329" spans="18:27">
      <c r="R329" s="130"/>
      <c r="S329" s="130"/>
      <c r="T329" s="130"/>
      <c r="U329" s="130"/>
      <c r="V329" s="130"/>
      <c r="W329" s="130"/>
      <c r="X329" s="130"/>
      <c r="Y329" s="130"/>
      <c r="Z329" s="130"/>
      <c r="AA329" s="130"/>
    </row>
    <row r="330" spans="18:27">
      <c r="R330" s="130"/>
      <c r="S330" s="130"/>
      <c r="T330" s="130"/>
      <c r="U330" s="130"/>
      <c r="V330" s="130"/>
      <c r="W330" s="130"/>
      <c r="X330" s="130"/>
      <c r="Y330" s="130"/>
      <c r="Z330" s="130"/>
      <c r="AA330" s="130"/>
    </row>
    <row r="331" spans="18:27">
      <c r="R331" s="130"/>
      <c r="S331" s="130"/>
      <c r="T331" s="130"/>
      <c r="U331" s="130"/>
      <c r="V331" s="130"/>
      <c r="W331" s="130"/>
      <c r="X331" s="130"/>
      <c r="Y331" s="130"/>
      <c r="Z331" s="130"/>
      <c r="AA331" s="130"/>
    </row>
    <row r="332" spans="18:27">
      <c r="R332" s="130"/>
      <c r="S332" s="130"/>
      <c r="T332" s="130"/>
      <c r="U332" s="130"/>
      <c r="V332" s="130"/>
      <c r="W332" s="130"/>
      <c r="X332" s="130"/>
      <c r="Y332" s="130"/>
      <c r="Z332" s="130"/>
      <c r="AA332" s="130"/>
    </row>
    <row r="333" spans="18:27">
      <c r="R333" s="130"/>
      <c r="S333" s="130"/>
      <c r="T333" s="130"/>
      <c r="U333" s="130"/>
      <c r="V333" s="130"/>
      <c r="W333" s="130"/>
      <c r="X333" s="130"/>
      <c r="Y333" s="130"/>
      <c r="Z333" s="130"/>
      <c r="AA333" s="130"/>
    </row>
    <row r="334" spans="18:27">
      <c r="R334" s="130"/>
      <c r="S334" s="130"/>
      <c r="T334" s="130"/>
      <c r="U334" s="130"/>
      <c r="V334" s="130"/>
      <c r="W334" s="130"/>
      <c r="X334" s="130"/>
      <c r="Y334" s="130"/>
      <c r="Z334" s="130"/>
      <c r="AA334" s="130"/>
    </row>
    <row r="335" spans="18:27">
      <c r="R335" s="130"/>
      <c r="S335" s="130"/>
      <c r="T335" s="130"/>
      <c r="U335" s="130"/>
      <c r="V335" s="130"/>
      <c r="W335" s="130"/>
      <c r="X335" s="130"/>
      <c r="Y335" s="130"/>
      <c r="Z335" s="130"/>
      <c r="AA335" s="130"/>
    </row>
    <row r="336" spans="18:27">
      <c r="R336" s="130"/>
      <c r="S336" s="130"/>
      <c r="T336" s="130"/>
      <c r="U336" s="130"/>
      <c r="V336" s="130"/>
      <c r="W336" s="130"/>
      <c r="X336" s="130"/>
      <c r="Y336" s="130"/>
      <c r="Z336" s="130"/>
      <c r="AA336" s="130"/>
    </row>
    <row r="337" spans="18:27">
      <c r="R337" s="130"/>
      <c r="S337" s="130"/>
      <c r="T337" s="130"/>
      <c r="U337" s="130"/>
      <c r="V337" s="130"/>
      <c r="W337" s="130"/>
      <c r="X337" s="130"/>
      <c r="Y337" s="130"/>
      <c r="Z337" s="130"/>
      <c r="AA337" s="130"/>
    </row>
    <row r="338" spans="18:27">
      <c r="R338" s="130"/>
      <c r="S338" s="130"/>
      <c r="T338" s="130"/>
      <c r="U338" s="130"/>
      <c r="V338" s="130"/>
      <c r="W338" s="130"/>
      <c r="X338" s="130"/>
      <c r="Y338" s="130"/>
      <c r="Z338" s="130"/>
      <c r="AA338" s="130"/>
    </row>
    <row r="339" spans="18:27">
      <c r="R339" s="130"/>
      <c r="S339" s="130"/>
      <c r="T339" s="130"/>
      <c r="U339" s="130"/>
      <c r="V339" s="130"/>
      <c r="W339" s="130"/>
      <c r="X339" s="130"/>
      <c r="Y339" s="130"/>
      <c r="Z339" s="130"/>
      <c r="AA339" s="130"/>
    </row>
    <row r="340" spans="18:27">
      <c r="R340" s="130"/>
      <c r="S340" s="130"/>
      <c r="T340" s="130"/>
      <c r="U340" s="130"/>
      <c r="V340" s="130"/>
      <c r="W340" s="130"/>
      <c r="X340" s="130"/>
      <c r="Y340" s="130"/>
      <c r="Z340" s="130"/>
      <c r="AA340" s="130"/>
    </row>
    <row r="341" spans="18:27">
      <c r="R341" s="130"/>
      <c r="S341" s="130"/>
      <c r="T341" s="130"/>
      <c r="U341" s="130"/>
      <c r="V341" s="130"/>
      <c r="W341" s="130"/>
      <c r="X341" s="130"/>
      <c r="Y341" s="130"/>
      <c r="Z341" s="130"/>
      <c r="AA341" s="130"/>
    </row>
    <row r="342" spans="18:27">
      <c r="R342" s="130"/>
      <c r="S342" s="130"/>
      <c r="T342" s="130"/>
      <c r="U342" s="130"/>
      <c r="V342" s="130"/>
      <c r="W342" s="130"/>
      <c r="X342" s="130"/>
      <c r="Y342" s="130"/>
      <c r="Z342" s="130"/>
      <c r="AA342" s="130"/>
    </row>
    <row r="343" spans="18:27">
      <c r="R343" s="130"/>
      <c r="S343" s="130"/>
      <c r="T343" s="130"/>
      <c r="U343" s="130"/>
      <c r="V343" s="130"/>
      <c r="W343" s="130"/>
      <c r="X343" s="130"/>
      <c r="Y343" s="130"/>
      <c r="Z343" s="130"/>
      <c r="AA343" s="130"/>
    </row>
    <row r="344" spans="18:27">
      <c r="R344" s="130"/>
      <c r="S344" s="130"/>
      <c r="T344" s="130"/>
      <c r="U344" s="130"/>
      <c r="V344" s="130"/>
      <c r="W344" s="130"/>
      <c r="X344" s="130"/>
      <c r="Y344" s="130"/>
      <c r="Z344" s="130"/>
      <c r="AA344" s="130"/>
    </row>
    <row r="345" spans="18:27">
      <c r="R345" s="130"/>
      <c r="S345" s="130"/>
      <c r="T345" s="130"/>
      <c r="U345" s="130"/>
      <c r="V345" s="130"/>
      <c r="W345" s="130"/>
      <c r="X345" s="130"/>
      <c r="Y345" s="130"/>
      <c r="Z345" s="130"/>
      <c r="AA345" s="130"/>
    </row>
    <row r="346" spans="18:27">
      <c r="R346" s="130"/>
      <c r="S346" s="130"/>
      <c r="T346" s="130"/>
      <c r="U346" s="130"/>
      <c r="V346" s="130"/>
      <c r="W346" s="130"/>
      <c r="X346" s="130"/>
      <c r="Y346" s="130"/>
      <c r="Z346" s="130"/>
      <c r="AA346" s="130"/>
    </row>
    <row r="347" spans="18:27">
      <c r="R347" s="130"/>
      <c r="S347" s="130"/>
      <c r="T347" s="130"/>
      <c r="U347" s="130"/>
      <c r="V347" s="130"/>
      <c r="W347" s="130"/>
      <c r="X347" s="130"/>
      <c r="Y347" s="130"/>
      <c r="Z347" s="130"/>
      <c r="AA347" s="130"/>
    </row>
    <row r="348" spans="18:27">
      <c r="R348" s="130"/>
      <c r="S348" s="130"/>
      <c r="T348" s="130"/>
      <c r="U348" s="130"/>
      <c r="V348" s="130"/>
      <c r="W348" s="130"/>
      <c r="X348" s="130"/>
      <c r="Y348" s="130"/>
      <c r="Z348" s="130"/>
      <c r="AA348" s="130"/>
    </row>
    <row r="349" spans="18:27">
      <c r="R349" s="130"/>
      <c r="S349" s="130"/>
      <c r="T349" s="130"/>
      <c r="U349" s="130"/>
      <c r="V349" s="130"/>
      <c r="W349" s="130"/>
      <c r="X349" s="130"/>
      <c r="Y349" s="130"/>
      <c r="Z349" s="130"/>
      <c r="AA349" s="130"/>
    </row>
    <row r="350" spans="18:27">
      <c r="R350" s="130"/>
      <c r="S350" s="130"/>
      <c r="T350" s="130"/>
      <c r="U350" s="130"/>
      <c r="V350" s="130"/>
      <c r="W350" s="130"/>
      <c r="X350" s="130"/>
      <c r="Y350" s="130"/>
      <c r="Z350" s="130"/>
      <c r="AA350" s="130"/>
    </row>
    <row r="351" spans="18:27">
      <c r="R351" s="130"/>
      <c r="S351" s="130"/>
      <c r="T351" s="130"/>
      <c r="U351" s="130"/>
      <c r="V351" s="130"/>
      <c r="W351" s="130"/>
      <c r="X351" s="130"/>
      <c r="Y351" s="130"/>
      <c r="Z351" s="130"/>
      <c r="AA351" s="130"/>
    </row>
    <row r="352" spans="18:27">
      <c r="R352" s="130"/>
      <c r="S352" s="130"/>
      <c r="T352" s="130"/>
      <c r="U352" s="130"/>
      <c r="V352" s="130"/>
      <c r="W352" s="130"/>
      <c r="X352" s="130"/>
      <c r="Y352" s="130"/>
      <c r="Z352" s="130"/>
      <c r="AA352" s="130"/>
    </row>
    <row r="353" spans="18:27">
      <c r="R353" s="130"/>
      <c r="S353" s="130"/>
      <c r="T353" s="130"/>
      <c r="U353" s="130"/>
      <c r="V353" s="130"/>
      <c r="W353" s="130"/>
      <c r="X353" s="130"/>
      <c r="Y353" s="130"/>
      <c r="Z353" s="130"/>
      <c r="AA353" s="130"/>
    </row>
    <row r="354" spans="18:27">
      <c r="R354" s="130"/>
      <c r="S354" s="130"/>
      <c r="T354" s="130"/>
      <c r="U354" s="130"/>
      <c r="V354" s="130"/>
      <c r="W354" s="130"/>
      <c r="X354" s="130"/>
      <c r="Y354" s="130"/>
      <c r="Z354" s="130"/>
      <c r="AA354" s="130"/>
    </row>
    <row r="355" spans="18:27">
      <c r="R355" s="130"/>
      <c r="S355" s="130"/>
      <c r="T355" s="130"/>
      <c r="U355" s="130"/>
      <c r="V355" s="130"/>
      <c r="W355" s="130"/>
      <c r="X355" s="130"/>
      <c r="Y355" s="130"/>
      <c r="Z355" s="130"/>
      <c r="AA355" s="130"/>
    </row>
    <row r="356" spans="18:27">
      <c r="R356" s="130"/>
      <c r="S356" s="130"/>
      <c r="T356" s="130"/>
      <c r="U356" s="130"/>
      <c r="V356" s="130"/>
      <c r="W356" s="130"/>
      <c r="X356" s="130"/>
      <c r="Y356" s="130"/>
      <c r="Z356" s="130"/>
      <c r="AA356" s="130"/>
    </row>
    <row r="357" spans="18:27">
      <c r="R357" s="130"/>
      <c r="S357" s="130"/>
      <c r="T357" s="130"/>
      <c r="U357" s="130"/>
      <c r="V357" s="130"/>
      <c r="W357" s="130"/>
      <c r="X357" s="130"/>
      <c r="Y357" s="130"/>
      <c r="Z357" s="130"/>
      <c r="AA357" s="130"/>
    </row>
    <row r="358" spans="18:27">
      <c r="R358" s="130"/>
      <c r="S358" s="130"/>
      <c r="T358" s="130"/>
      <c r="U358" s="130"/>
      <c r="V358" s="130"/>
      <c r="W358" s="130"/>
      <c r="X358" s="130"/>
      <c r="Y358" s="130"/>
      <c r="Z358" s="130"/>
      <c r="AA358" s="130"/>
    </row>
    <row r="359" spans="18:27">
      <c r="R359" s="130"/>
      <c r="S359" s="130"/>
      <c r="T359" s="130"/>
      <c r="U359" s="130"/>
      <c r="V359" s="130"/>
      <c r="W359" s="130"/>
      <c r="X359" s="130"/>
      <c r="Y359" s="130"/>
      <c r="Z359" s="130"/>
      <c r="AA359" s="130"/>
    </row>
    <row r="360" spans="18:27">
      <c r="R360" s="130"/>
      <c r="S360" s="130"/>
      <c r="T360" s="130"/>
      <c r="U360" s="130"/>
      <c r="V360" s="130"/>
      <c r="W360" s="130"/>
      <c r="X360" s="130"/>
      <c r="Y360" s="130"/>
      <c r="Z360" s="130"/>
      <c r="AA360" s="130"/>
    </row>
    <row r="361" spans="18:27">
      <c r="R361" s="130"/>
      <c r="S361" s="130"/>
      <c r="T361" s="130"/>
      <c r="U361" s="130"/>
      <c r="V361" s="130"/>
      <c r="W361" s="130"/>
      <c r="X361" s="130"/>
      <c r="Y361" s="130"/>
      <c r="Z361" s="130"/>
      <c r="AA361" s="130"/>
    </row>
    <row r="362" spans="18:27">
      <c r="R362" s="130"/>
      <c r="S362" s="130"/>
      <c r="T362" s="130"/>
      <c r="U362" s="130"/>
      <c r="V362" s="130"/>
      <c r="W362" s="130"/>
      <c r="X362" s="130"/>
      <c r="Y362" s="130"/>
      <c r="Z362" s="130"/>
      <c r="AA362" s="130"/>
    </row>
    <row r="363" spans="18:27">
      <c r="R363" s="130"/>
      <c r="S363" s="130"/>
      <c r="T363" s="130"/>
      <c r="U363" s="130"/>
      <c r="V363" s="130"/>
      <c r="W363" s="130"/>
      <c r="X363" s="130"/>
      <c r="Y363" s="130"/>
      <c r="Z363" s="130"/>
      <c r="AA363" s="130"/>
    </row>
    <row r="364" spans="18:27">
      <c r="R364" s="130"/>
      <c r="S364" s="130"/>
      <c r="T364" s="130"/>
      <c r="U364" s="130"/>
      <c r="V364" s="130"/>
      <c r="W364" s="130"/>
      <c r="X364" s="130"/>
      <c r="Y364" s="130"/>
      <c r="Z364" s="130"/>
      <c r="AA364" s="130"/>
    </row>
    <row r="365" spans="18:27">
      <c r="R365" s="130"/>
      <c r="S365" s="130"/>
      <c r="T365" s="130"/>
      <c r="U365" s="130"/>
      <c r="V365" s="130"/>
      <c r="W365" s="130"/>
      <c r="X365" s="130"/>
      <c r="Y365" s="130"/>
      <c r="Z365" s="130"/>
      <c r="AA365" s="130"/>
    </row>
    <row r="366" spans="18:27">
      <c r="R366" s="130"/>
      <c r="S366" s="130"/>
      <c r="T366" s="130"/>
      <c r="U366" s="130"/>
      <c r="V366" s="130"/>
      <c r="W366" s="130"/>
      <c r="X366" s="130"/>
      <c r="Y366" s="130"/>
      <c r="Z366" s="130"/>
      <c r="AA366" s="130"/>
    </row>
    <row r="367" spans="18:27">
      <c r="R367" s="130"/>
      <c r="S367" s="130"/>
      <c r="T367" s="130"/>
      <c r="U367" s="130"/>
      <c r="V367" s="130"/>
      <c r="W367" s="130"/>
      <c r="X367" s="130"/>
      <c r="Y367" s="130"/>
      <c r="Z367" s="130"/>
      <c r="AA367" s="130"/>
    </row>
    <row r="368" spans="18:27">
      <c r="R368" s="130"/>
      <c r="S368" s="130"/>
      <c r="T368" s="130"/>
      <c r="U368" s="130"/>
      <c r="V368" s="130"/>
      <c r="W368" s="130"/>
      <c r="X368" s="130"/>
      <c r="Y368" s="130"/>
      <c r="Z368" s="130"/>
      <c r="AA368" s="130"/>
    </row>
    <row r="369" spans="18:27">
      <c r="R369" s="130"/>
      <c r="S369" s="130"/>
      <c r="T369" s="130"/>
      <c r="U369" s="130"/>
      <c r="V369" s="130"/>
      <c r="W369" s="130"/>
      <c r="X369" s="130"/>
      <c r="Y369" s="130"/>
      <c r="Z369" s="130"/>
      <c r="AA369" s="130"/>
    </row>
    <row r="370" spans="18:27">
      <c r="R370" s="130"/>
      <c r="S370" s="130"/>
      <c r="T370" s="130"/>
      <c r="U370" s="130"/>
      <c r="V370" s="130"/>
      <c r="W370" s="130"/>
      <c r="X370" s="130"/>
      <c r="Y370" s="130"/>
      <c r="Z370" s="130"/>
      <c r="AA370" s="130"/>
    </row>
    <row r="371" spans="18:27">
      <c r="R371" s="130"/>
      <c r="S371" s="130"/>
      <c r="T371" s="130"/>
      <c r="U371" s="130"/>
      <c r="V371" s="130"/>
      <c r="W371" s="130"/>
      <c r="X371" s="130"/>
      <c r="Y371" s="130"/>
      <c r="Z371" s="130"/>
      <c r="AA371" s="130"/>
    </row>
    <row r="372" spans="18:27">
      <c r="R372" s="130"/>
      <c r="S372" s="130"/>
      <c r="T372" s="130"/>
      <c r="U372" s="130"/>
      <c r="V372" s="130"/>
      <c r="W372" s="130"/>
      <c r="X372" s="130"/>
      <c r="Y372" s="130"/>
      <c r="Z372" s="130"/>
      <c r="AA372" s="130"/>
    </row>
    <row r="373" spans="18:27">
      <c r="R373" s="130"/>
      <c r="S373" s="130"/>
      <c r="T373" s="130"/>
      <c r="U373" s="130"/>
      <c r="V373" s="130"/>
      <c r="W373" s="130"/>
      <c r="X373" s="130"/>
      <c r="Y373" s="130"/>
      <c r="Z373" s="130"/>
      <c r="AA373" s="130"/>
    </row>
    <row r="374" spans="18:27">
      <c r="R374" s="130"/>
      <c r="S374" s="130"/>
      <c r="T374" s="130"/>
      <c r="U374" s="130"/>
      <c r="V374" s="130"/>
      <c r="W374" s="130"/>
      <c r="X374" s="130"/>
      <c r="Y374" s="130"/>
      <c r="Z374" s="130"/>
      <c r="AA374" s="130"/>
    </row>
    <row r="375" spans="18:27">
      <c r="R375" s="130"/>
      <c r="S375" s="130"/>
      <c r="T375" s="130"/>
      <c r="U375" s="130"/>
      <c r="V375" s="130"/>
      <c r="W375" s="130"/>
      <c r="X375" s="130"/>
      <c r="Y375" s="130"/>
      <c r="Z375" s="130"/>
      <c r="AA375" s="130"/>
    </row>
    <row r="376" spans="18:27">
      <c r="R376" s="130"/>
      <c r="S376" s="130"/>
      <c r="T376" s="130"/>
      <c r="U376" s="130"/>
      <c r="V376" s="130"/>
      <c r="W376" s="130"/>
      <c r="X376" s="130"/>
      <c r="Y376" s="130"/>
      <c r="Z376" s="130"/>
      <c r="AA376" s="130"/>
    </row>
    <row r="377" spans="18:27">
      <c r="R377" s="130"/>
      <c r="S377" s="130"/>
      <c r="T377" s="130"/>
      <c r="U377" s="130"/>
      <c r="V377" s="130"/>
      <c r="W377" s="130"/>
      <c r="X377" s="130"/>
      <c r="Y377" s="130"/>
      <c r="Z377" s="130"/>
      <c r="AA377" s="130"/>
    </row>
    <row r="378" spans="18:27">
      <c r="R378" s="130"/>
      <c r="S378" s="130"/>
      <c r="T378" s="130"/>
      <c r="U378" s="130"/>
      <c r="V378" s="130"/>
      <c r="W378" s="130"/>
      <c r="X378" s="130"/>
      <c r="Y378" s="130"/>
      <c r="Z378" s="130"/>
      <c r="AA378" s="130"/>
    </row>
    <row r="379" spans="18:27">
      <c r="R379" s="130"/>
      <c r="S379" s="130"/>
      <c r="T379" s="130"/>
      <c r="U379" s="130"/>
      <c r="V379" s="130"/>
      <c r="W379" s="130"/>
      <c r="X379" s="130"/>
      <c r="Y379" s="130"/>
      <c r="Z379" s="130"/>
      <c r="AA379" s="130"/>
    </row>
    <row r="380" spans="18:27">
      <c r="R380" s="130"/>
      <c r="S380" s="130"/>
      <c r="T380" s="130"/>
      <c r="U380" s="130"/>
      <c r="V380" s="130"/>
      <c r="W380" s="130"/>
      <c r="X380" s="130"/>
      <c r="Y380" s="130"/>
      <c r="Z380" s="130"/>
      <c r="AA380" s="130"/>
    </row>
    <row r="381" spans="18:27">
      <c r="R381" s="130"/>
      <c r="S381" s="130"/>
      <c r="T381" s="130"/>
      <c r="U381" s="130"/>
      <c r="V381" s="130"/>
      <c r="W381" s="130"/>
      <c r="X381" s="130"/>
      <c r="Y381" s="130"/>
      <c r="Z381" s="130"/>
      <c r="AA381" s="130"/>
    </row>
    <row r="382" spans="18:27">
      <c r="R382" s="130"/>
      <c r="S382" s="130"/>
      <c r="T382" s="130"/>
      <c r="U382" s="130"/>
      <c r="V382" s="130"/>
      <c r="W382" s="130"/>
      <c r="X382" s="130"/>
      <c r="Y382" s="130"/>
      <c r="Z382" s="130"/>
      <c r="AA382" s="130"/>
    </row>
    <row r="383" spans="18:27">
      <c r="R383" s="130"/>
      <c r="S383" s="130"/>
      <c r="T383" s="130"/>
      <c r="U383" s="130"/>
      <c r="V383" s="130"/>
      <c r="W383" s="130"/>
      <c r="X383" s="130"/>
      <c r="Y383" s="130"/>
      <c r="Z383" s="130"/>
      <c r="AA383" s="130"/>
    </row>
    <row r="384" spans="18:27">
      <c r="R384" s="130"/>
      <c r="S384" s="130"/>
      <c r="T384" s="130"/>
      <c r="U384" s="130"/>
      <c r="V384" s="130"/>
      <c r="W384" s="130"/>
      <c r="X384" s="130"/>
      <c r="Y384" s="130"/>
      <c r="Z384" s="130"/>
      <c r="AA384" s="130"/>
    </row>
    <row r="385" spans="18:27">
      <c r="R385" s="130"/>
      <c r="S385" s="130"/>
      <c r="T385" s="130"/>
      <c r="U385" s="130"/>
      <c r="V385" s="130"/>
      <c r="W385" s="130"/>
      <c r="X385" s="130"/>
      <c r="Y385" s="130"/>
      <c r="Z385" s="130"/>
      <c r="AA385" s="130"/>
    </row>
    <row r="386" spans="18:27">
      <c r="R386" s="130"/>
      <c r="S386" s="130"/>
      <c r="T386" s="130"/>
      <c r="U386" s="130"/>
      <c r="V386" s="130"/>
      <c r="W386" s="130"/>
      <c r="X386" s="130"/>
      <c r="Y386" s="130"/>
      <c r="Z386" s="130"/>
      <c r="AA386" s="130"/>
    </row>
    <row r="387" spans="18:27">
      <c r="R387" s="130"/>
      <c r="S387" s="130"/>
      <c r="T387" s="130"/>
      <c r="U387" s="130"/>
      <c r="V387" s="130"/>
      <c r="W387" s="130"/>
      <c r="X387" s="130"/>
      <c r="Y387" s="130"/>
      <c r="Z387" s="130"/>
      <c r="AA387" s="130"/>
    </row>
    <row r="388" spans="18:27">
      <c r="R388" s="130"/>
      <c r="S388" s="130"/>
      <c r="T388" s="130"/>
      <c r="U388" s="130"/>
      <c r="V388" s="130"/>
      <c r="W388" s="130"/>
      <c r="X388" s="130"/>
      <c r="Y388" s="130"/>
      <c r="Z388" s="130"/>
      <c r="AA388" s="130"/>
    </row>
    <row r="389" spans="18:27">
      <c r="R389" s="130"/>
      <c r="S389" s="130"/>
      <c r="T389" s="130"/>
      <c r="U389" s="130"/>
      <c r="V389" s="130"/>
      <c r="W389" s="130"/>
      <c r="X389" s="130"/>
      <c r="Y389" s="130"/>
      <c r="Z389" s="130"/>
      <c r="AA389" s="130"/>
    </row>
    <row r="390" spans="18:27">
      <c r="R390" s="130"/>
      <c r="S390" s="130"/>
      <c r="T390" s="130"/>
      <c r="U390" s="130"/>
      <c r="V390" s="130"/>
      <c r="W390" s="130"/>
      <c r="X390" s="130"/>
      <c r="Y390" s="130"/>
      <c r="Z390" s="130"/>
      <c r="AA390" s="130"/>
    </row>
    <row r="391" spans="18:27">
      <c r="R391" s="130"/>
      <c r="S391" s="130"/>
      <c r="T391" s="130"/>
      <c r="U391" s="130"/>
      <c r="V391" s="130"/>
      <c r="W391" s="130"/>
      <c r="X391" s="130"/>
      <c r="Y391" s="130"/>
      <c r="Z391" s="130"/>
      <c r="AA391" s="130"/>
    </row>
    <row r="392" spans="18:27">
      <c r="R392" s="130"/>
      <c r="S392" s="130"/>
      <c r="T392" s="130"/>
      <c r="U392" s="130"/>
      <c r="V392" s="130"/>
      <c r="W392" s="130"/>
      <c r="X392" s="130"/>
      <c r="Y392" s="130"/>
      <c r="Z392" s="130"/>
      <c r="AA392" s="130"/>
    </row>
    <row r="393" spans="18:27">
      <c r="R393" s="130"/>
      <c r="S393" s="130"/>
      <c r="T393" s="130"/>
      <c r="U393" s="130"/>
      <c r="V393" s="130"/>
      <c r="W393" s="130"/>
      <c r="X393" s="130"/>
      <c r="Y393" s="130"/>
      <c r="Z393" s="130"/>
      <c r="AA393" s="130"/>
    </row>
    <row r="394" spans="18:27">
      <c r="R394" s="130"/>
      <c r="S394" s="130"/>
      <c r="T394" s="130"/>
      <c r="U394" s="130"/>
      <c r="V394" s="130"/>
      <c r="W394" s="130"/>
      <c r="X394" s="130"/>
      <c r="Y394" s="130"/>
      <c r="Z394" s="130"/>
      <c r="AA394" s="130"/>
    </row>
    <row r="395" spans="18:27">
      <c r="R395" s="130"/>
      <c r="S395" s="130"/>
      <c r="T395" s="130"/>
      <c r="U395" s="130"/>
      <c r="V395" s="130"/>
      <c r="W395" s="130"/>
      <c r="X395" s="130"/>
      <c r="Y395" s="130"/>
      <c r="Z395" s="130"/>
      <c r="AA395" s="130"/>
    </row>
    <row r="396" spans="18:27">
      <c r="R396" s="130"/>
      <c r="S396" s="130"/>
      <c r="T396" s="130"/>
      <c r="U396" s="130"/>
      <c r="V396" s="130"/>
      <c r="W396" s="130"/>
      <c r="X396" s="130"/>
      <c r="Y396" s="130"/>
      <c r="Z396" s="130"/>
      <c r="AA396" s="130"/>
    </row>
    <row r="397" spans="18:27">
      <c r="R397" s="130"/>
      <c r="S397" s="130"/>
      <c r="T397" s="130"/>
      <c r="U397" s="130"/>
      <c r="V397" s="130"/>
      <c r="W397" s="130"/>
      <c r="X397" s="130"/>
      <c r="Y397" s="130"/>
      <c r="Z397" s="130"/>
      <c r="AA397" s="130"/>
    </row>
    <row r="398" spans="18:27">
      <c r="R398" s="130"/>
      <c r="S398" s="130"/>
      <c r="T398" s="130"/>
      <c r="U398" s="130"/>
      <c r="V398" s="130"/>
      <c r="W398" s="130"/>
      <c r="X398" s="130"/>
      <c r="Y398" s="130"/>
      <c r="Z398" s="130"/>
      <c r="AA398" s="130"/>
    </row>
    <row r="399" spans="18:27">
      <c r="R399" s="130"/>
      <c r="S399" s="130"/>
      <c r="T399" s="130"/>
      <c r="U399" s="130"/>
      <c r="V399" s="130"/>
      <c r="W399" s="130"/>
      <c r="X399" s="130"/>
      <c r="Y399" s="130"/>
      <c r="Z399" s="130"/>
      <c r="AA399" s="130"/>
    </row>
    <row r="400" spans="18:27">
      <c r="R400" s="130"/>
      <c r="S400" s="130"/>
      <c r="T400" s="130"/>
      <c r="U400" s="130"/>
      <c r="V400" s="130"/>
      <c r="W400" s="130"/>
      <c r="X400" s="130"/>
      <c r="Y400" s="130"/>
      <c r="Z400" s="130"/>
      <c r="AA400" s="130"/>
    </row>
    <row r="401" spans="18:27">
      <c r="R401" s="130"/>
      <c r="S401" s="130"/>
      <c r="T401" s="130"/>
      <c r="U401" s="130"/>
      <c r="V401" s="130"/>
      <c r="W401" s="130"/>
      <c r="X401" s="130"/>
      <c r="Y401" s="130"/>
      <c r="Z401" s="130"/>
      <c r="AA401" s="130"/>
    </row>
    <row r="402" spans="18:27">
      <c r="R402" s="130"/>
      <c r="S402" s="130"/>
      <c r="T402" s="130"/>
      <c r="U402" s="130"/>
      <c r="V402" s="130"/>
      <c r="W402" s="130"/>
      <c r="X402" s="130"/>
      <c r="Y402" s="130"/>
      <c r="Z402" s="130"/>
      <c r="AA402" s="130"/>
    </row>
    <row r="403" spans="18:27">
      <c r="R403" s="130"/>
      <c r="S403" s="130"/>
      <c r="T403" s="130"/>
      <c r="U403" s="130"/>
      <c r="V403" s="130"/>
      <c r="W403" s="130"/>
      <c r="X403" s="130"/>
      <c r="Y403" s="130"/>
      <c r="Z403" s="130"/>
      <c r="AA403" s="130"/>
    </row>
    <row r="404" spans="18:27">
      <c r="R404" s="130"/>
      <c r="S404" s="130"/>
      <c r="T404" s="130"/>
      <c r="U404" s="130"/>
      <c r="V404" s="130"/>
      <c r="W404" s="130"/>
      <c r="X404" s="130"/>
      <c r="Y404" s="130"/>
      <c r="Z404" s="130"/>
      <c r="AA404" s="130"/>
    </row>
    <row r="405" spans="18:27">
      <c r="R405" s="130"/>
      <c r="S405" s="130"/>
      <c r="T405" s="130"/>
      <c r="U405" s="130"/>
      <c r="V405" s="130"/>
      <c r="W405" s="130"/>
      <c r="X405" s="130"/>
      <c r="Y405" s="130"/>
      <c r="Z405" s="130"/>
      <c r="AA405" s="130"/>
    </row>
    <row r="406" spans="18:27">
      <c r="R406" s="130"/>
      <c r="S406" s="130"/>
      <c r="T406" s="130"/>
      <c r="U406" s="130"/>
      <c r="V406" s="130"/>
      <c r="W406" s="130"/>
      <c r="X406" s="130"/>
      <c r="Y406" s="130"/>
      <c r="Z406" s="130"/>
      <c r="AA406" s="130"/>
    </row>
    <row r="407" spans="18:27">
      <c r="R407" s="130"/>
      <c r="S407" s="130"/>
      <c r="T407" s="130"/>
      <c r="U407" s="130"/>
      <c r="V407" s="130"/>
      <c r="W407" s="130"/>
      <c r="X407" s="130"/>
      <c r="Y407" s="130"/>
      <c r="Z407" s="130"/>
      <c r="AA407" s="130"/>
    </row>
    <row r="408" spans="18:27">
      <c r="R408" s="130"/>
      <c r="S408" s="130"/>
      <c r="T408" s="130"/>
      <c r="U408" s="130"/>
      <c r="V408" s="130"/>
      <c r="W408" s="130"/>
      <c r="X408" s="130"/>
      <c r="Y408" s="130"/>
      <c r="Z408" s="130"/>
      <c r="AA408" s="130"/>
    </row>
    <row r="409" spans="18:27">
      <c r="R409" s="130"/>
      <c r="S409" s="130"/>
      <c r="T409" s="130"/>
      <c r="U409" s="130"/>
      <c r="V409" s="130"/>
      <c r="W409" s="130"/>
      <c r="X409" s="130"/>
      <c r="Y409" s="130"/>
      <c r="Z409" s="130"/>
      <c r="AA409" s="130"/>
    </row>
    <row r="410" spans="18:27">
      <c r="R410" s="130"/>
      <c r="S410" s="130"/>
      <c r="T410" s="130"/>
      <c r="U410" s="130"/>
      <c r="V410" s="130"/>
      <c r="W410" s="130"/>
      <c r="X410" s="130"/>
      <c r="Y410" s="130"/>
      <c r="Z410" s="130"/>
      <c r="AA410" s="130"/>
    </row>
    <row r="411" spans="18:27">
      <c r="R411" s="130"/>
      <c r="S411" s="130"/>
      <c r="T411" s="130"/>
      <c r="U411" s="130"/>
      <c r="V411" s="130"/>
      <c r="W411" s="130"/>
      <c r="X411" s="130"/>
      <c r="Y411" s="130"/>
      <c r="Z411" s="130"/>
      <c r="AA411" s="130"/>
    </row>
    <row r="412" spans="18:27">
      <c r="R412" s="130"/>
      <c r="S412" s="130"/>
      <c r="T412" s="130"/>
      <c r="U412" s="130"/>
      <c r="V412" s="130"/>
      <c r="W412" s="130"/>
      <c r="X412" s="130"/>
      <c r="Y412" s="130"/>
      <c r="Z412" s="130"/>
      <c r="AA412" s="130"/>
    </row>
    <row r="413" spans="18:27">
      <c r="R413" s="130"/>
      <c r="S413" s="130"/>
      <c r="T413" s="130"/>
      <c r="U413" s="130"/>
      <c r="V413" s="130"/>
      <c r="W413" s="130"/>
      <c r="X413" s="130"/>
      <c r="Y413" s="130"/>
      <c r="Z413" s="130"/>
      <c r="AA413" s="130"/>
    </row>
    <row r="414" spans="18:27">
      <c r="R414" s="130"/>
      <c r="S414" s="130"/>
      <c r="T414" s="130"/>
      <c r="U414" s="130"/>
      <c r="V414" s="130"/>
      <c r="W414" s="130"/>
      <c r="X414" s="130"/>
      <c r="Y414" s="130"/>
      <c r="Z414" s="130"/>
      <c r="AA414" s="130"/>
    </row>
    <row r="415" spans="18:27">
      <c r="R415" s="130"/>
      <c r="S415" s="130"/>
      <c r="T415" s="130"/>
      <c r="U415" s="130"/>
      <c r="V415" s="130"/>
      <c r="W415" s="130"/>
      <c r="X415" s="130"/>
      <c r="Y415" s="130"/>
      <c r="Z415" s="130"/>
      <c r="AA415" s="130"/>
    </row>
    <row r="416" spans="18:27">
      <c r="R416" s="130"/>
      <c r="S416" s="130"/>
      <c r="T416" s="130"/>
      <c r="U416" s="130"/>
      <c r="V416" s="130"/>
      <c r="W416" s="130"/>
      <c r="X416" s="130"/>
      <c r="Y416" s="130"/>
      <c r="Z416" s="130"/>
      <c r="AA416" s="130"/>
    </row>
    <row r="417" spans="18:27">
      <c r="R417" s="130"/>
      <c r="S417" s="130"/>
      <c r="T417" s="130"/>
      <c r="U417" s="130"/>
      <c r="V417" s="130"/>
      <c r="W417" s="130"/>
      <c r="X417" s="130"/>
      <c r="Y417" s="130"/>
      <c r="Z417" s="130"/>
      <c r="AA417" s="130"/>
    </row>
    <row r="418" spans="18:27">
      <c r="R418" s="130"/>
      <c r="S418" s="130"/>
      <c r="T418" s="130"/>
      <c r="U418" s="130"/>
      <c r="V418" s="130"/>
      <c r="W418" s="130"/>
      <c r="X418" s="130"/>
      <c r="Y418" s="130"/>
      <c r="Z418" s="130"/>
      <c r="AA418" s="130"/>
    </row>
    <row r="419" spans="18:27">
      <c r="R419" s="130"/>
      <c r="S419" s="130"/>
      <c r="T419" s="130"/>
      <c r="U419" s="130"/>
      <c r="V419" s="130"/>
      <c r="W419" s="130"/>
      <c r="X419" s="130"/>
      <c r="Y419" s="130"/>
      <c r="Z419" s="130"/>
      <c r="AA419" s="130"/>
    </row>
    <row r="420" spans="18:27">
      <c r="R420" s="130"/>
      <c r="S420" s="130"/>
      <c r="T420" s="130"/>
      <c r="U420" s="130"/>
      <c r="V420" s="130"/>
      <c r="W420" s="130"/>
      <c r="X420" s="130"/>
      <c r="Y420" s="130"/>
      <c r="Z420" s="130"/>
      <c r="AA420" s="130"/>
    </row>
    <row r="421" spans="18:27">
      <c r="R421" s="130"/>
      <c r="S421" s="130"/>
      <c r="T421" s="130"/>
      <c r="U421" s="130"/>
      <c r="V421" s="130"/>
      <c r="W421" s="130"/>
      <c r="X421" s="130"/>
      <c r="Y421" s="130"/>
      <c r="Z421" s="130"/>
      <c r="AA421" s="130"/>
    </row>
    <row r="422" spans="18:27">
      <c r="R422" s="130"/>
      <c r="S422" s="130"/>
      <c r="T422" s="130"/>
      <c r="U422" s="130"/>
      <c r="V422" s="130"/>
      <c r="W422" s="130"/>
      <c r="X422" s="130"/>
      <c r="Y422" s="130"/>
      <c r="Z422" s="130"/>
      <c r="AA422" s="130"/>
    </row>
    <row r="423" spans="18:27">
      <c r="R423" s="130"/>
      <c r="S423" s="130"/>
      <c r="T423" s="130"/>
      <c r="U423" s="130"/>
      <c r="V423" s="130"/>
      <c r="W423" s="130"/>
      <c r="X423" s="130"/>
      <c r="Y423" s="130"/>
      <c r="Z423" s="130"/>
      <c r="AA423" s="130"/>
    </row>
    <row r="424" spans="18:27">
      <c r="R424" s="130"/>
      <c r="S424" s="130"/>
      <c r="T424" s="130"/>
      <c r="U424" s="130"/>
      <c r="V424" s="130"/>
      <c r="W424" s="130"/>
      <c r="X424" s="130"/>
      <c r="Y424" s="130"/>
      <c r="Z424" s="130"/>
      <c r="AA424" s="130"/>
    </row>
    <row r="425" spans="18:27">
      <c r="R425" s="130"/>
      <c r="S425" s="130"/>
      <c r="T425" s="130"/>
      <c r="U425" s="130"/>
      <c r="V425" s="130"/>
      <c r="W425" s="130"/>
      <c r="X425" s="130"/>
      <c r="Y425" s="130"/>
      <c r="Z425" s="130"/>
      <c r="AA425" s="130"/>
    </row>
    <row r="426" spans="18:27">
      <c r="R426" s="130"/>
      <c r="S426" s="130"/>
      <c r="T426" s="130"/>
      <c r="U426" s="130"/>
      <c r="V426" s="130"/>
      <c r="W426" s="130"/>
      <c r="X426" s="130"/>
      <c r="Y426" s="130"/>
      <c r="Z426" s="130"/>
      <c r="AA426" s="130"/>
    </row>
    <row r="427" spans="18:27">
      <c r="R427" s="130"/>
      <c r="S427" s="130"/>
      <c r="T427" s="130"/>
      <c r="U427" s="130"/>
      <c r="V427" s="130"/>
      <c r="W427" s="130"/>
      <c r="X427" s="130"/>
      <c r="Y427" s="130"/>
      <c r="Z427" s="130"/>
      <c r="AA427" s="130"/>
    </row>
    <row r="428" spans="18:27">
      <c r="R428" s="130"/>
      <c r="S428" s="130"/>
      <c r="T428" s="130"/>
      <c r="U428" s="130"/>
      <c r="V428" s="130"/>
      <c r="W428" s="130"/>
      <c r="X428" s="130"/>
      <c r="Y428" s="130"/>
      <c r="Z428" s="130"/>
      <c r="AA428" s="130"/>
    </row>
    <row r="429" spans="18:27">
      <c r="R429" s="130"/>
      <c r="S429" s="130"/>
      <c r="T429" s="130"/>
      <c r="U429" s="130"/>
      <c r="V429" s="130"/>
      <c r="W429" s="130"/>
      <c r="X429" s="130"/>
      <c r="Y429" s="130"/>
      <c r="Z429" s="130"/>
      <c r="AA429" s="130"/>
    </row>
    <row r="430" spans="18:27">
      <c r="R430" s="130"/>
      <c r="S430" s="130"/>
      <c r="T430" s="130"/>
      <c r="U430" s="130"/>
      <c r="V430" s="130"/>
      <c r="W430" s="130"/>
      <c r="X430" s="130"/>
      <c r="Y430" s="130"/>
      <c r="Z430" s="130"/>
      <c r="AA430" s="130"/>
    </row>
    <row r="431" spans="18:27">
      <c r="R431" s="130"/>
      <c r="S431" s="130"/>
      <c r="T431" s="130"/>
      <c r="U431" s="130"/>
      <c r="V431" s="130"/>
      <c r="W431" s="130"/>
      <c r="X431" s="130"/>
      <c r="Y431" s="130"/>
      <c r="Z431" s="130"/>
      <c r="AA431" s="130"/>
    </row>
    <row r="432" spans="18:27">
      <c r="R432" s="130"/>
      <c r="S432" s="130"/>
      <c r="T432" s="130"/>
      <c r="U432" s="130"/>
      <c r="V432" s="130"/>
      <c r="W432" s="130"/>
      <c r="X432" s="130"/>
      <c r="Y432" s="130"/>
      <c r="Z432" s="130"/>
      <c r="AA432" s="130"/>
    </row>
    <row r="433" spans="18:27">
      <c r="R433" s="130"/>
      <c r="S433" s="130"/>
      <c r="T433" s="130"/>
      <c r="U433" s="130"/>
      <c r="V433" s="130"/>
      <c r="W433" s="130"/>
      <c r="X433" s="130"/>
      <c r="Y433" s="130"/>
      <c r="Z433" s="130"/>
      <c r="AA433" s="130"/>
    </row>
    <row r="434" spans="18:27">
      <c r="R434" s="130"/>
      <c r="S434" s="130"/>
      <c r="T434" s="130"/>
      <c r="U434" s="130"/>
      <c r="V434" s="130"/>
      <c r="W434" s="130"/>
      <c r="X434" s="130"/>
      <c r="Y434" s="130"/>
      <c r="Z434" s="130"/>
      <c r="AA434" s="130"/>
    </row>
    <row r="435" spans="18:27">
      <c r="R435" s="130"/>
      <c r="S435" s="130"/>
      <c r="T435" s="130"/>
      <c r="U435" s="130"/>
      <c r="V435" s="130"/>
      <c r="W435" s="130"/>
      <c r="X435" s="130"/>
      <c r="Y435" s="130"/>
      <c r="Z435" s="130"/>
      <c r="AA435" s="130"/>
    </row>
    <row r="436" spans="18:27">
      <c r="R436" s="130"/>
      <c r="S436" s="130"/>
      <c r="T436" s="130"/>
      <c r="U436" s="130"/>
      <c r="V436" s="130"/>
      <c r="W436" s="130"/>
      <c r="X436" s="130"/>
      <c r="Y436" s="130"/>
      <c r="Z436" s="130"/>
      <c r="AA436" s="130"/>
    </row>
    <row r="437" spans="18:27">
      <c r="R437" s="130"/>
      <c r="S437" s="130"/>
      <c r="T437" s="130"/>
      <c r="U437" s="130"/>
      <c r="V437" s="130"/>
      <c r="W437" s="130"/>
      <c r="X437" s="130"/>
      <c r="Y437" s="130"/>
      <c r="Z437" s="130"/>
      <c r="AA437" s="130"/>
    </row>
    <row r="438" spans="18:27">
      <c r="R438" s="130"/>
      <c r="S438" s="130"/>
      <c r="T438" s="130"/>
      <c r="U438" s="130"/>
      <c r="V438" s="130"/>
      <c r="W438" s="130"/>
      <c r="X438" s="130"/>
      <c r="Y438" s="130"/>
      <c r="Z438" s="130"/>
      <c r="AA438" s="130"/>
    </row>
    <row r="439" spans="18:27">
      <c r="R439" s="130"/>
      <c r="S439" s="130"/>
      <c r="T439" s="130"/>
      <c r="U439" s="130"/>
      <c r="V439" s="130"/>
      <c r="W439" s="130"/>
      <c r="X439" s="130"/>
      <c r="Y439" s="130"/>
      <c r="Z439" s="130"/>
      <c r="AA439" s="130"/>
    </row>
    <row r="440" spans="18:27">
      <c r="R440" s="130"/>
      <c r="S440" s="130"/>
      <c r="T440" s="130"/>
      <c r="U440" s="130"/>
      <c r="V440" s="130"/>
      <c r="W440" s="130"/>
      <c r="X440" s="130"/>
      <c r="Y440" s="130"/>
      <c r="Z440" s="130"/>
      <c r="AA440" s="130"/>
    </row>
    <row r="441" spans="18:27">
      <c r="R441" s="130"/>
      <c r="S441" s="130"/>
      <c r="T441" s="130"/>
      <c r="U441" s="130"/>
      <c r="V441" s="130"/>
      <c r="W441" s="130"/>
      <c r="X441" s="130"/>
      <c r="Y441" s="130"/>
      <c r="Z441" s="130"/>
      <c r="AA441" s="130"/>
    </row>
    <row r="442" spans="18:27">
      <c r="R442" s="130"/>
      <c r="S442" s="130"/>
      <c r="T442" s="130"/>
      <c r="U442" s="130"/>
      <c r="V442" s="130"/>
      <c r="W442" s="130"/>
      <c r="X442" s="130"/>
      <c r="Y442" s="130"/>
      <c r="Z442" s="130"/>
      <c r="AA442" s="130"/>
    </row>
    <row r="443" spans="18:27">
      <c r="R443" s="130"/>
      <c r="S443" s="130"/>
      <c r="T443" s="130"/>
      <c r="U443" s="130"/>
      <c r="V443" s="130"/>
      <c r="W443" s="130"/>
      <c r="X443" s="130"/>
      <c r="Y443" s="130"/>
      <c r="Z443" s="130"/>
      <c r="AA443" s="130"/>
    </row>
    <row r="444" spans="18:27">
      <c r="R444" s="130"/>
      <c r="S444" s="130"/>
      <c r="T444" s="130"/>
      <c r="U444" s="130"/>
      <c r="V444" s="130"/>
      <c r="W444" s="130"/>
      <c r="X444" s="130"/>
      <c r="Y444" s="130"/>
      <c r="Z444" s="130"/>
      <c r="AA444" s="130"/>
    </row>
    <row r="445" spans="18:27">
      <c r="R445" s="130"/>
      <c r="S445" s="130"/>
      <c r="T445" s="130"/>
      <c r="U445" s="130"/>
      <c r="V445" s="130"/>
      <c r="W445" s="130"/>
      <c r="X445" s="130"/>
      <c r="Y445" s="130"/>
      <c r="Z445" s="130"/>
      <c r="AA445" s="130"/>
    </row>
    <row r="446" spans="18:27">
      <c r="R446" s="130"/>
      <c r="S446" s="130"/>
      <c r="T446" s="130"/>
      <c r="U446" s="130"/>
      <c r="V446" s="130"/>
      <c r="W446" s="130"/>
      <c r="X446" s="130"/>
      <c r="Y446" s="130"/>
      <c r="Z446" s="130"/>
      <c r="AA446" s="130"/>
    </row>
    <row r="447" spans="18:27">
      <c r="R447" s="130"/>
      <c r="S447" s="130"/>
      <c r="T447" s="130"/>
      <c r="U447" s="130"/>
      <c r="V447" s="130"/>
      <c r="W447" s="130"/>
      <c r="X447" s="130"/>
      <c r="Y447" s="130"/>
      <c r="Z447" s="130"/>
      <c r="AA447" s="130"/>
    </row>
    <row r="448" spans="18:27">
      <c r="R448" s="130"/>
      <c r="S448" s="130"/>
      <c r="T448" s="130"/>
      <c r="U448" s="130"/>
      <c r="V448" s="130"/>
      <c r="W448" s="130"/>
      <c r="X448" s="130"/>
      <c r="Y448" s="130"/>
      <c r="Z448" s="130"/>
      <c r="AA448" s="130"/>
    </row>
    <row r="449" spans="18:27">
      <c r="R449" s="130"/>
      <c r="S449" s="130"/>
      <c r="T449" s="130"/>
      <c r="U449" s="130"/>
      <c r="V449" s="130"/>
      <c r="W449" s="130"/>
      <c r="X449" s="130"/>
      <c r="Y449" s="130"/>
      <c r="Z449" s="130"/>
      <c r="AA449" s="130"/>
    </row>
    <row r="450" spans="18:27">
      <c r="R450" s="130"/>
      <c r="S450" s="130"/>
      <c r="T450" s="130"/>
      <c r="U450" s="130"/>
      <c r="V450" s="130"/>
      <c r="W450" s="130"/>
      <c r="X450" s="130"/>
      <c r="Y450" s="130"/>
      <c r="Z450" s="130"/>
      <c r="AA450" s="130"/>
    </row>
    <row r="451" spans="18:27">
      <c r="R451" s="130"/>
      <c r="S451" s="130"/>
      <c r="T451" s="130"/>
      <c r="U451" s="130"/>
      <c r="V451" s="130"/>
      <c r="W451" s="130"/>
      <c r="X451" s="130"/>
      <c r="Y451" s="130"/>
      <c r="Z451" s="130"/>
      <c r="AA451" s="130"/>
    </row>
    <row r="452" spans="18:27">
      <c r="R452" s="130"/>
      <c r="S452" s="130"/>
      <c r="T452" s="130"/>
      <c r="U452" s="130"/>
      <c r="V452" s="130"/>
      <c r="W452" s="130"/>
      <c r="X452" s="130"/>
      <c r="Y452" s="130"/>
      <c r="Z452" s="130"/>
      <c r="AA452" s="130"/>
    </row>
    <row r="453" spans="18:27">
      <c r="R453" s="130"/>
      <c r="S453" s="130"/>
      <c r="T453" s="130"/>
      <c r="U453" s="130"/>
      <c r="V453" s="130"/>
      <c r="W453" s="130"/>
      <c r="X453" s="130"/>
      <c r="Y453" s="130"/>
      <c r="Z453" s="130"/>
      <c r="AA453" s="130"/>
    </row>
    <row r="454" spans="18:27">
      <c r="R454" s="130"/>
      <c r="S454" s="130"/>
      <c r="T454" s="130"/>
      <c r="U454" s="130"/>
      <c r="V454" s="130"/>
      <c r="W454" s="130"/>
      <c r="X454" s="130"/>
      <c r="Y454" s="130"/>
      <c r="Z454" s="130"/>
      <c r="AA454" s="130"/>
    </row>
    <row r="455" spans="18:27">
      <c r="R455" s="130"/>
      <c r="S455" s="130"/>
      <c r="T455" s="130"/>
      <c r="U455" s="130"/>
      <c r="V455" s="130"/>
      <c r="W455" s="130"/>
      <c r="X455" s="130"/>
      <c r="Y455" s="130"/>
      <c r="Z455" s="130"/>
      <c r="AA455" s="130"/>
    </row>
    <row r="456" spans="18:27">
      <c r="R456" s="130"/>
      <c r="S456" s="130"/>
      <c r="T456" s="130"/>
      <c r="U456" s="130"/>
      <c r="V456" s="130"/>
      <c r="W456" s="130"/>
      <c r="X456" s="130"/>
      <c r="Y456" s="130"/>
      <c r="Z456" s="130"/>
      <c r="AA456" s="130"/>
    </row>
    <row r="457" spans="18:27">
      <c r="R457" s="130"/>
      <c r="S457" s="130"/>
      <c r="T457" s="130"/>
      <c r="U457" s="130"/>
      <c r="V457" s="130"/>
      <c r="W457" s="130"/>
      <c r="X457" s="130"/>
      <c r="Y457" s="130"/>
      <c r="Z457" s="130"/>
      <c r="AA457" s="130"/>
    </row>
    <row r="458" spans="18:27">
      <c r="R458" s="130"/>
      <c r="S458" s="130"/>
      <c r="T458" s="130"/>
      <c r="U458" s="130"/>
      <c r="V458" s="130"/>
      <c r="W458" s="130"/>
      <c r="X458" s="130"/>
      <c r="Y458" s="130"/>
      <c r="Z458" s="130"/>
      <c r="AA458" s="130"/>
    </row>
    <row r="459" spans="18:27">
      <c r="R459" s="130"/>
      <c r="S459" s="130"/>
      <c r="T459" s="130"/>
      <c r="U459" s="130"/>
      <c r="V459" s="130"/>
      <c r="W459" s="130"/>
      <c r="X459" s="130"/>
      <c r="Y459" s="130"/>
      <c r="Z459" s="130"/>
      <c r="AA459" s="130"/>
    </row>
    <row r="460" spans="18:27">
      <c r="R460" s="130"/>
      <c r="S460" s="130"/>
      <c r="T460" s="130"/>
      <c r="U460" s="130"/>
      <c r="V460" s="130"/>
      <c r="W460" s="130"/>
      <c r="X460" s="130"/>
      <c r="Y460" s="130"/>
      <c r="Z460" s="130"/>
      <c r="AA460" s="130"/>
    </row>
    <row r="461" spans="18:27">
      <c r="R461" s="130"/>
      <c r="S461" s="130"/>
      <c r="T461" s="130"/>
      <c r="U461" s="130"/>
      <c r="V461" s="130"/>
      <c r="W461" s="130"/>
      <c r="X461" s="130"/>
      <c r="Y461" s="130"/>
      <c r="Z461" s="130"/>
      <c r="AA461" s="130"/>
    </row>
    <row r="462" spans="18:27">
      <c r="R462" s="130"/>
      <c r="S462" s="130"/>
      <c r="T462" s="130"/>
      <c r="U462" s="130"/>
      <c r="V462" s="130"/>
      <c r="W462" s="130"/>
      <c r="X462" s="130"/>
      <c r="Y462" s="130"/>
      <c r="Z462" s="130"/>
      <c r="AA462" s="130"/>
    </row>
    <row r="463" spans="18:27">
      <c r="R463" s="130"/>
      <c r="S463" s="130"/>
      <c r="T463" s="130"/>
      <c r="U463" s="130"/>
      <c r="V463" s="130"/>
      <c r="W463" s="130"/>
      <c r="X463" s="130"/>
      <c r="Y463" s="130"/>
      <c r="Z463" s="130"/>
      <c r="AA463" s="130"/>
    </row>
    <row r="464" spans="18:27">
      <c r="R464" s="130"/>
      <c r="S464" s="130"/>
      <c r="T464" s="130"/>
      <c r="U464" s="130"/>
      <c r="V464" s="130"/>
      <c r="W464" s="130"/>
      <c r="X464" s="130"/>
      <c r="Y464" s="130"/>
      <c r="Z464" s="130"/>
      <c r="AA464" s="130"/>
    </row>
    <row r="465" spans="18:27">
      <c r="R465" s="130"/>
      <c r="S465" s="130"/>
      <c r="T465" s="130"/>
      <c r="U465" s="130"/>
      <c r="V465" s="130"/>
      <c r="W465" s="130"/>
      <c r="X465" s="130"/>
      <c r="Y465" s="130"/>
      <c r="Z465" s="130"/>
      <c r="AA465" s="130"/>
    </row>
    <row r="466" spans="18:27">
      <c r="R466" s="130"/>
      <c r="S466" s="130"/>
      <c r="T466" s="130"/>
      <c r="U466" s="130"/>
      <c r="V466" s="130"/>
      <c r="W466" s="130"/>
      <c r="X466" s="130"/>
      <c r="Y466" s="130"/>
      <c r="Z466" s="130"/>
      <c r="AA466" s="130"/>
    </row>
    <row r="467" spans="18:27">
      <c r="R467" s="130"/>
      <c r="S467" s="130"/>
      <c r="T467" s="130"/>
      <c r="U467" s="130"/>
      <c r="V467" s="130"/>
      <c r="W467" s="130"/>
      <c r="X467" s="130"/>
      <c r="Y467" s="130"/>
      <c r="Z467" s="130"/>
      <c r="AA467" s="130"/>
    </row>
    <row r="468" spans="18:27">
      <c r="R468" s="130"/>
      <c r="S468" s="130"/>
      <c r="T468" s="130"/>
      <c r="U468" s="130"/>
      <c r="V468" s="130"/>
      <c r="W468" s="130"/>
      <c r="X468" s="130"/>
      <c r="Y468" s="130"/>
      <c r="Z468" s="130"/>
      <c r="AA468" s="130"/>
    </row>
    <row r="469" spans="18:27">
      <c r="R469" s="130"/>
      <c r="S469" s="130"/>
      <c r="T469" s="130"/>
      <c r="U469" s="130"/>
      <c r="V469" s="130"/>
      <c r="W469" s="130"/>
      <c r="X469" s="130"/>
      <c r="Y469" s="130"/>
      <c r="Z469" s="130"/>
      <c r="AA469" s="130"/>
    </row>
    <row r="470" spans="18:27">
      <c r="R470" s="130"/>
      <c r="S470" s="130"/>
      <c r="T470" s="130"/>
      <c r="U470" s="130"/>
      <c r="V470" s="130"/>
      <c r="W470" s="130"/>
      <c r="X470" s="130"/>
      <c r="Y470" s="130"/>
      <c r="Z470" s="130"/>
      <c r="AA470" s="130"/>
    </row>
    <row r="471" spans="18:27">
      <c r="R471" s="130"/>
      <c r="S471" s="130"/>
      <c r="T471" s="130"/>
      <c r="U471" s="130"/>
      <c r="V471" s="130"/>
      <c r="W471" s="130"/>
      <c r="X471" s="130"/>
      <c r="Y471" s="130"/>
      <c r="Z471" s="130"/>
      <c r="AA471" s="130"/>
    </row>
    <row r="472" spans="18:27">
      <c r="R472" s="130"/>
      <c r="S472" s="130"/>
      <c r="T472" s="130"/>
      <c r="U472" s="130"/>
      <c r="V472" s="130"/>
      <c r="W472" s="130"/>
      <c r="X472" s="130"/>
      <c r="Y472" s="130"/>
      <c r="Z472" s="130"/>
      <c r="AA472" s="130"/>
    </row>
    <row r="473" spans="18:27">
      <c r="R473" s="130"/>
      <c r="S473" s="130"/>
      <c r="T473" s="130"/>
      <c r="U473" s="130"/>
      <c r="V473" s="130"/>
      <c r="W473" s="130"/>
      <c r="X473" s="130"/>
      <c r="Y473" s="130"/>
      <c r="Z473" s="130"/>
      <c r="AA473" s="130"/>
    </row>
    <row r="474" spans="18:27">
      <c r="R474" s="130"/>
      <c r="S474" s="130"/>
      <c r="T474" s="130"/>
      <c r="U474" s="130"/>
      <c r="V474" s="130"/>
      <c r="W474" s="130"/>
      <c r="X474" s="130"/>
      <c r="Y474" s="130"/>
      <c r="Z474" s="130"/>
      <c r="AA474" s="130"/>
    </row>
    <row r="475" spans="18:27">
      <c r="R475" s="130"/>
      <c r="S475" s="130"/>
      <c r="T475" s="130"/>
      <c r="U475" s="130"/>
      <c r="V475" s="130"/>
      <c r="W475" s="130"/>
      <c r="X475" s="130"/>
      <c r="Y475" s="130"/>
      <c r="Z475" s="130"/>
      <c r="AA475" s="130"/>
    </row>
    <row r="476" spans="18:27">
      <c r="R476" s="130"/>
      <c r="S476" s="130"/>
      <c r="T476" s="130"/>
      <c r="U476" s="130"/>
      <c r="V476" s="130"/>
      <c r="W476" s="130"/>
      <c r="X476" s="130"/>
      <c r="Y476" s="130"/>
      <c r="Z476" s="130"/>
      <c r="AA476" s="130"/>
    </row>
    <row r="477" spans="18:27">
      <c r="R477" s="130"/>
      <c r="S477" s="130"/>
      <c r="T477" s="130"/>
      <c r="U477" s="130"/>
      <c r="V477" s="130"/>
      <c r="W477" s="130"/>
      <c r="X477" s="130"/>
      <c r="Y477" s="130"/>
      <c r="Z477" s="130"/>
      <c r="AA477" s="130"/>
    </row>
    <row r="478" spans="18:27">
      <c r="R478" s="130"/>
      <c r="S478" s="130"/>
      <c r="T478" s="130"/>
      <c r="U478" s="130"/>
      <c r="V478" s="130"/>
      <c r="W478" s="130"/>
      <c r="X478" s="130"/>
      <c r="Y478" s="130"/>
      <c r="Z478" s="130"/>
      <c r="AA478" s="130"/>
    </row>
    <row r="479" spans="18:27">
      <c r="R479" s="130"/>
      <c r="S479" s="130"/>
      <c r="T479" s="130"/>
      <c r="U479" s="130"/>
      <c r="V479" s="130"/>
      <c r="W479" s="130"/>
      <c r="X479" s="130"/>
      <c r="Y479" s="130"/>
      <c r="Z479" s="130"/>
      <c r="AA479" s="130"/>
    </row>
    <row r="480" spans="18:27">
      <c r="R480" s="130"/>
      <c r="S480" s="130"/>
      <c r="T480" s="130"/>
      <c r="U480" s="130"/>
      <c r="V480" s="130"/>
      <c r="W480" s="130"/>
      <c r="X480" s="130"/>
      <c r="Y480" s="130"/>
      <c r="Z480" s="130"/>
      <c r="AA480" s="130"/>
    </row>
    <row r="481" spans="18:27">
      <c r="R481" s="130"/>
      <c r="S481" s="130"/>
      <c r="T481" s="130"/>
      <c r="U481" s="130"/>
      <c r="V481" s="130"/>
      <c r="W481" s="130"/>
      <c r="X481" s="130"/>
      <c r="Y481" s="130"/>
      <c r="Z481" s="130"/>
      <c r="AA481" s="130"/>
    </row>
    <row r="482" spans="18:27">
      <c r="R482" s="130"/>
      <c r="S482" s="130"/>
      <c r="T482" s="130"/>
      <c r="U482" s="130"/>
      <c r="V482" s="130"/>
      <c r="W482" s="130"/>
      <c r="X482" s="130"/>
      <c r="Y482" s="130"/>
      <c r="Z482" s="130"/>
      <c r="AA482" s="130"/>
    </row>
    <row r="483" spans="18:27">
      <c r="R483" s="130"/>
      <c r="S483" s="130"/>
      <c r="T483" s="130"/>
      <c r="U483" s="130"/>
      <c r="V483" s="130"/>
      <c r="W483" s="130"/>
      <c r="X483" s="130"/>
      <c r="Y483" s="130"/>
      <c r="Z483" s="130"/>
      <c r="AA483" s="130"/>
    </row>
    <row r="484" spans="18:27">
      <c r="R484" s="130"/>
      <c r="S484" s="130"/>
      <c r="T484" s="130"/>
      <c r="U484" s="130"/>
      <c r="V484" s="130"/>
      <c r="W484" s="130"/>
      <c r="X484" s="130"/>
      <c r="Y484" s="130"/>
      <c r="Z484" s="130"/>
      <c r="AA484" s="130"/>
    </row>
    <row r="485" spans="18:27">
      <c r="R485" s="130"/>
      <c r="S485" s="130"/>
      <c r="T485" s="130"/>
      <c r="U485" s="130"/>
      <c r="V485" s="130"/>
      <c r="W485" s="130"/>
      <c r="X485" s="130"/>
      <c r="Y485" s="130"/>
      <c r="Z485" s="130"/>
      <c r="AA485" s="130"/>
    </row>
    <row r="486" spans="18:27">
      <c r="R486" s="130"/>
      <c r="S486" s="130"/>
      <c r="T486" s="130"/>
      <c r="U486" s="130"/>
      <c r="V486" s="130"/>
      <c r="W486" s="130"/>
      <c r="X486" s="130"/>
      <c r="Y486" s="130"/>
      <c r="Z486" s="130"/>
      <c r="AA486" s="130"/>
    </row>
    <row r="487" spans="18:27">
      <c r="R487" s="130"/>
      <c r="S487" s="130"/>
      <c r="T487" s="130"/>
      <c r="U487" s="130"/>
      <c r="V487" s="130"/>
      <c r="W487" s="130"/>
      <c r="X487" s="130"/>
      <c r="Y487" s="130"/>
      <c r="Z487" s="130"/>
      <c r="AA487" s="130"/>
    </row>
    <row r="488" spans="18:27">
      <c r="R488" s="130"/>
      <c r="S488" s="130"/>
      <c r="T488" s="130"/>
      <c r="U488" s="130"/>
      <c r="V488" s="130"/>
      <c r="W488" s="130"/>
      <c r="X488" s="130"/>
      <c r="Y488" s="130"/>
      <c r="Z488" s="130"/>
      <c r="AA488" s="130"/>
    </row>
    <row r="489" spans="18:27">
      <c r="R489" s="130"/>
      <c r="S489" s="130"/>
      <c r="T489" s="130"/>
      <c r="U489" s="130"/>
      <c r="V489" s="130"/>
      <c r="W489" s="130"/>
      <c r="X489" s="130"/>
      <c r="Y489" s="130"/>
      <c r="Z489" s="130"/>
      <c r="AA489" s="130"/>
    </row>
    <row r="490" spans="18:27">
      <c r="R490" s="130"/>
      <c r="S490" s="130"/>
      <c r="T490" s="130"/>
      <c r="U490" s="130"/>
      <c r="V490" s="130"/>
      <c r="W490" s="130"/>
      <c r="X490" s="130"/>
      <c r="Y490" s="130"/>
      <c r="Z490" s="130"/>
      <c r="AA490" s="130"/>
    </row>
    <row r="491" spans="18:27">
      <c r="R491" s="130"/>
      <c r="S491" s="130"/>
      <c r="T491" s="130"/>
      <c r="U491" s="130"/>
      <c r="V491" s="130"/>
      <c r="W491" s="130"/>
      <c r="X491" s="130"/>
      <c r="Y491" s="130"/>
      <c r="Z491" s="130"/>
      <c r="AA491" s="130"/>
    </row>
    <row r="492" spans="18:27">
      <c r="R492" s="130"/>
      <c r="S492" s="130"/>
      <c r="T492" s="130"/>
      <c r="U492" s="130"/>
      <c r="V492" s="130"/>
      <c r="W492" s="130"/>
      <c r="X492" s="130"/>
      <c r="Y492" s="130"/>
      <c r="Z492" s="130"/>
      <c r="AA492" s="130"/>
    </row>
    <row r="493" spans="18:27">
      <c r="R493" s="130"/>
      <c r="S493" s="130"/>
      <c r="T493" s="130"/>
      <c r="U493" s="130"/>
      <c r="V493" s="130"/>
      <c r="W493" s="130"/>
      <c r="X493" s="130"/>
      <c r="Y493" s="130"/>
      <c r="Z493" s="130"/>
      <c r="AA493" s="130"/>
    </row>
    <row r="494" spans="18:27">
      <c r="R494" s="130"/>
      <c r="S494" s="130"/>
      <c r="T494" s="130"/>
      <c r="U494" s="130"/>
      <c r="V494" s="130"/>
      <c r="W494" s="130"/>
      <c r="X494" s="130"/>
      <c r="Y494" s="130"/>
      <c r="Z494" s="130"/>
      <c r="AA494" s="130"/>
    </row>
    <row r="495" spans="18:27">
      <c r="R495" s="130"/>
      <c r="S495" s="130"/>
      <c r="T495" s="130"/>
      <c r="U495" s="130"/>
      <c r="V495" s="130"/>
      <c r="W495" s="130"/>
      <c r="X495" s="130"/>
      <c r="Y495" s="130"/>
      <c r="Z495" s="130"/>
      <c r="AA495" s="130"/>
    </row>
    <row r="496" spans="18:27">
      <c r="R496" s="130"/>
      <c r="S496" s="130"/>
      <c r="T496" s="130"/>
      <c r="U496" s="130"/>
      <c r="V496" s="130"/>
      <c r="W496" s="130"/>
      <c r="X496" s="130"/>
      <c r="Y496" s="130"/>
      <c r="Z496" s="130"/>
      <c r="AA496" s="130"/>
    </row>
    <row r="497" spans="18:27">
      <c r="R497" s="130"/>
      <c r="S497" s="130"/>
      <c r="T497" s="130"/>
      <c r="U497" s="130"/>
      <c r="V497" s="130"/>
      <c r="W497" s="130"/>
      <c r="X497" s="130"/>
      <c r="Y497" s="130"/>
      <c r="Z497" s="130"/>
      <c r="AA497" s="130"/>
    </row>
    <row r="498" spans="18:27">
      <c r="R498" s="130"/>
      <c r="S498" s="130"/>
      <c r="T498" s="130"/>
      <c r="U498" s="130"/>
      <c r="V498" s="130"/>
      <c r="W498" s="130"/>
      <c r="X498" s="130"/>
      <c r="Y498" s="130"/>
      <c r="Z498" s="130"/>
      <c r="AA498" s="130"/>
    </row>
    <row r="499" spans="18:27">
      <c r="R499" s="130"/>
      <c r="S499" s="130"/>
      <c r="T499" s="130"/>
      <c r="U499" s="130"/>
      <c r="V499" s="130"/>
      <c r="W499" s="130"/>
      <c r="X499" s="130"/>
      <c r="Y499" s="130"/>
      <c r="Z499" s="130"/>
      <c r="AA499" s="130"/>
    </row>
    <row r="500" spans="18:27">
      <c r="R500" s="130"/>
      <c r="S500" s="130"/>
      <c r="T500" s="130"/>
      <c r="U500" s="130"/>
      <c r="V500" s="130"/>
      <c r="W500" s="130"/>
      <c r="X500" s="130"/>
      <c r="Y500" s="130"/>
      <c r="Z500" s="130"/>
      <c r="AA500" s="130"/>
    </row>
    <row r="501" spans="18:27">
      <c r="R501" s="130"/>
      <c r="S501" s="130"/>
      <c r="T501" s="130"/>
      <c r="U501" s="130"/>
      <c r="V501" s="130"/>
      <c r="W501" s="130"/>
      <c r="X501" s="130"/>
      <c r="Y501" s="130"/>
      <c r="Z501" s="130"/>
      <c r="AA501" s="130"/>
    </row>
    <row r="502" spans="18:27">
      <c r="R502" s="130"/>
      <c r="S502" s="130"/>
      <c r="T502" s="130"/>
      <c r="U502" s="130"/>
      <c r="V502" s="130"/>
      <c r="W502" s="130"/>
      <c r="X502" s="130"/>
      <c r="Y502" s="130"/>
      <c r="Z502" s="130"/>
      <c r="AA502" s="130"/>
    </row>
    <row r="503" spans="18:27">
      <c r="R503" s="130"/>
      <c r="S503" s="130"/>
      <c r="T503" s="130"/>
      <c r="U503" s="130"/>
      <c r="V503" s="130"/>
      <c r="W503" s="130"/>
      <c r="X503" s="130"/>
      <c r="Y503" s="130"/>
      <c r="Z503" s="130"/>
      <c r="AA503" s="130"/>
    </row>
    <row r="504" spans="18:27">
      <c r="R504" s="130"/>
      <c r="S504" s="130"/>
      <c r="T504" s="130"/>
      <c r="U504" s="130"/>
      <c r="V504" s="130"/>
      <c r="W504" s="130"/>
      <c r="X504" s="130"/>
      <c r="Y504" s="130"/>
      <c r="Z504" s="130"/>
      <c r="AA504" s="130"/>
    </row>
    <row r="505" spans="18:27">
      <c r="R505" s="130"/>
      <c r="S505" s="130"/>
      <c r="T505" s="130"/>
      <c r="U505" s="130"/>
      <c r="V505" s="130"/>
      <c r="W505" s="130"/>
      <c r="X505" s="130"/>
      <c r="Y505" s="130"/>
      <c r="Z505" s="130"/>
      <c r="AA505" s="130"/>
    </row>
    <row r="506" spans="18:27">
      <c r="R506" s="130"/>
      <c r="S506" s="130"/>
      <c r="T506" s="130"/>
      <c r="U506" s="130"/>
      <c r="V506" s="130"/>
      <c r="W506" s="130"/>
      <c r="X506" s="130"/>
      <c r="Y506" s="130"/>
      <c r="Z506" s="130"/>
      <c r="AA506" s="130"/>
    </row>
    <row r="507" spans="18:27">
      <c r="R507" s="130"/>
      <c r="S507" s="130"/>
      <c r="T507" s="130"/>
      <c r="U507" s="130"/>
      <c r="V507" s="130"/>
      <c r="W507" s="130"/>
      <c r="X507" s="130"/>
      <c r="Y507" s="130"/>
      <c r="Z507" s="130"/>
      <c r="AA507" s="130"/>
    </row>
    <row r="508" spans="18:27">
      <c r="R508" s="130"/>
      <c r="S508" s="130"/>
      <c r="T508" s="130"/>
      <c r="U508" s="130"/>
      <c r="V508" s="130"/>
      <c r="W508" s="130"/>
      <c r="X508" s="130"/>
      <c r="Y508" s="130"/>
      <c r="Z508" s="130"/>
      <c r="AA508" s="130"/>
    </row>
    <row r="509" spans="18:27">
      <c r="R509" s="130"/>
      <c r="S509" s="130"/>
      <c r="T509" s="130"/>
      <c r="U509" s="130"/>
      <c r="V509" s="130"/>
      <c r="W509" s="130"/>
      <c r="X509" s="130"/>
      <c r="Y509" s="130"/>
      <c r="Z509" s="130"/>
      <c r="AA509" s="130"/>
    </row>
    <row r="510" spans="18:27">
      <c r="R510" s="130"/>
      <c r="S510" s="130"/>
      <c r="T510" s="130"/>
      <c r="U510" s="130"/>
      <c r="V510" s="130"/>
      <c r="W510" s="130"/>
      <c r="X510" s="130"/>
      <c r="Y510" s="130"/>
      <c r="Z510" s="130"/>
      <c r="AA510" s="130"/>
    </row>
    <row r="511" spans="18:27">
      <c r="R511" s="130"/>
      <c r="S511" s="130"/>
      <c r="T511" s="130"/>
      <c r="U511" s="130"/>
      <c r="V511" s="130"/>
      <c r="W511" s="130"/>
      <c r="X511" s="130"/>
      <c r="Y511" s="130"/>
      <c r="Z511" s="130"/>
      <c r="AA511" s="130"/>
    </row>
    <row r="512" spans="18:27">
      <c r="R512" s="130"/>
      <c r="S512" s="130"/>
      <c r="T512" s="130"/>
      <c r="U512" s="130"/>
      <c r="V512" s="130"/>
      <c r="W512" s="130"/>
      <c r="X512" s="130"/>
      <c r="Y512" s="130"/>
      <c r="Z512" s="130"/>
      <c r="AA512" s="130"/>
    </row>
    <row r="513" spans="18:27">
      <c r="R513" s="130"/>
      <c r="S513" s="130"/>
      <c r="T513" s="130"/>
      <c r="U513" s="130"/>
      <c r="V513" s="130"/>
      <c r="W513" s="130"/>
      <c r="X513" s="130"/>
      <c r="Y513" s="130"/>
      <c r="Z513" s="130"/>
      <c r="AA513" s="130"/>
    </row>
    <row r="514" spans="18:27">
      <c r="R514" s="130"/>
      <c r="S514" s="130"/>
      <c r="T514" s="130"/>
      <c r="U514" s="130"/>
      <c r="V514" s="130"/>
      <c r="W514" s="130"/>
      <c r="X514" s="130"/>
      <c r="Y514" s="130"/>
      <c r="Z514" s="130"/>
      <c r="AA514" s="130"/>
    </row>
    <row r="515" spans="18:27">
      <c r="R515" s="130"/>
      <c r="S515" s="130"/>
      <c r="T515" s="130"/>
      <c r="U515" s="130"/>
      <c r="V515" s="130"/>
      <c r="W515" s="130"/>
      <c r="X515" s="130"/>
      <c r="Y515" s="130"/>
      <c r="Z515" s="130"/>
      <c r="AA515" s="130"/>
    </row>
    <row r="516" spans="18:27">
      <c r="R516" s="130"/>
      <c r="S516" s="130"/>
      <c r="T516" s="130"/>
      <c r="U516" s="130"/>
      <c r="V516" s="130"/>
      <c r="W516" s="130"/>
      <c r="X516" s="130"/>
      <c r="Y516" s="130"/>
      <c r="Z516" s="130"/>
      <c r="AA516" s="130"/>
    </row>
    <row r="517" spans="18:27">
      <c r="R517" s="130"/>
      <c r="S517" s="130"/>
      <c r="T517" s="130"/>
      <c r="U517" s="130"/>
      <c r="V517" s="130"/>
      <c r="W517" s="130"/>
      <c r="X517" s="130"/>
      <c r="Y517" s="130"/>
      <c r="Z517" s="130"/>
      <c r="AA517" s="130"/>
    </row>
    <row r="518" spans="18:27">
      <c r="R518" s="130"/>
      <c r="S518" s="130"/>
      <c r="T518" s="130"/>
      <c r="U518" s="130"/>
      <c r="V518" s="130"/>
      <c r="W518" s="130"/>
      <c r="X518" s="130"/>
      <c r="Y518" s="130"/>
      <c r="Z518" s="130"/>
      <c r="AA518" s="130"/>
    </row>
    <row r="519" spans="18:27">
      <c r="R519" s="130"/>
      <c r="S519" s="130"/>
      <c r="T519" s="130"/>
      <c r="U519" s="130"/>
      <c r="V519" s="130"/>
      <c r="W519" s="130"/>
      <c r="X519" s="130"/>
      <c r="Y519" s="130"/>
      <c r="Z519" s="130"/>
      <c r="AA519" s="130"/>
    </row>
    <row r="520" spans="18:27">
      <c r="R520" s="130"/>
      <c r="S520" s="130"/>
      <c r="T520" s="130"/>
      <c r="U520" s="130"/>
      <c r="V520" s="130"/>
      <c r="W520" s="130"/>
      <c r="X520" s="130"/>
      <c r="Y520" s="130"/>
      <c r="Z520" s="130"/>
      <c r="AA520" s="130"/>
    </row>
    <row r="521" spans="18:27">
      <c r="R521" s="130"/>
      <c r="S521" s="130"/>
      <c r="T521" s="130"/>
      <c r="U521" s="130"/>
      <c r="V521" s="130"/>
      <c r="W521" s="130"/>
      <c r="X521" s="130"/>
      <c r="Y521" s="130"/>
      <c r="Z521" s="130"/>
      <c r="AA521" s="130"/>
    </row>
    <row r="522" spans="18:27">
      <c r="R522" s="130"/>
      <c r="S522" s="130"/>
      <c r="T522" s="130"/>
      <c r="U522" s="130"/>
      <c r="V522" s="130"/>
      <c r="W522" s="130"/>
      <c r="X522" s="130"/>
      <c r="Y522" s="130"/>
      <c r="Z522" s="130"/>
      <c r="AA522" s="130"/>
    </row>
    <row r="523" spans="18:27">
      <c r="R523" s="130"/>
      <c r="S523" s="130"/>
      <c r="T523" s="130"/>
      <c r="U523" s="130"/>
      <c r="V523" s="130"/>
      <c r="W523" s="130"/>
      <c r="X523" s="130"/>
      <c r="Y523" s="130"/>
      <c r="Z523" s="130"/>
      <c r="AA523" s="130"/>
    </row>
    <row r="524" spans="18:27">
      <c r="R524" s="130"/>
      <c r="S524" s="130"/>
      <c r="T524" s="130"/>
      <c r="U524" s="130"/>
      <c r="V524" s="130"/>
      <c r="W524" s="130"/>
      <c r="X524" s="130"/>
      <c r="Y524" s="130"/>
      <c r="Z524" s="130"/>
      <c r="AA524" s="130"/>
    </row>
    <row r="525" spans="18:27">
      <c r="R525" s="130"/>
      <c r="S525" s="130"/>
      <c r="T525" s="130"/>
      <c r="U525" s="130"/>
      <c r="V525" s="130"/>
      <c r="W525" s="130"/>
      <c r="X525" s="130"/>
      <c r="Y525" s="130"/>
      <c r="Z525" s="130"/>
      <c r="AA525" s="130"/>
    </row>
    <row r="526" spans="18:27">
      <c r="R526" s="130"/>
      <c r="S526" s="130"/>
      <c r="T526" s="130"/>
      <c r="U526" s="130"/>
      <c r="V526" s="130"/>
      <c r="W526" s="130"/>
      <c r="X526" s="130"/>
      <c r="Y526" s="130"/>
      <c r="Z526" s="130"/>
      <c r="AA526" s="130"/>
    </row>
    <row r="527" spans="18:27">
      <c r="R527" s="130"/>
      <c r="S527" s="130"/>
      <c r="T527" s="130"/>
      <c r="U527" s="130"/>
      <c r="V527" s="130"/>
      <c r="W527" s="130"/>
      <c r="X527" s="130"/>
      <c r="Y527" s="130"/>
      <c r="Z527" s="130"/>
      <c r="AA527" s="130"/>
    </row>
    <row r="528" spans="18:27">
      <c r="R528" s="130"/>
      <c r="S528" s="130"/>
      <c r="T528" s="130"/>
      <c r="U528" s="130"/>
      <c r="V528" s="130"/>
      <c r="W528" s="130"/>
      <c r="X528" s="130"/>
      <c r="Y528" s="130"/>
      <c r="Z528" s="130"/>
      <c r="AA528" s="130"/>
    </row>
    <row r="529" spans="18:27">
      <c r="R529" s="130"/>
      <c r="S529" s="130"/>
      <c r="T529" s="130"/>
      <c r="U529" s="130"/>
      <c r="V529" s="130"/>
      <c r="W529" s="130"/>
      <c r="X529" s="130"/>
      <c r="Y529" s="130"/>
      <c r="Z529" s="130"/>
      <c r="AA529" s="130"/>
    </row>
    <row r="530" spans="18:27">
      <c r="R530" s="130"/>
      <c r="S530" s="130"/>
      <c r="T530" s="130"/>
      <c r="U530" s="130"/>
      <c r="V530" s="130"/>
      <c r="W530" s="130"/>
      <c r="X530" s="130"/>
      <c r="Y530" s="130"/>
      <c r="Z530" s="130"/>
      <c r="AA530" s="130"/>
    </row>
    <row r="531" spans="18:27">
      <c r="R531" s="130"/>
      <c r="S531" s="130"/>
      <c r="T531" s="130"/>
      <c r="U531" s="130"/>
      <c r="V531" s="130"/>
      <c r="W531" s="130"/>
      <c r="X531" s="130"/>
      <c r="Y531" s="130"/>
      <c r="Z531" s="130"/>
      <c r="AA531" s="130"/>
    </row>
    <row r="532" spans="18:27">
      <c r="R532" s="130"/>
      <c r="S532" s="130"/>
      <c r="T532" s="130"/>
      <c r="U532" s="130"/>
      <c r="V532" s="130"/>
      <c r="W532" s="130"/>
      <c r="X532" s="130"/>
      <c r="Y532" s="130"/>
      <c r="Z532" s="130"/>
      <c r="AA532" s="130"/>
    </row>
    <row r="533" spans="18:27">
      <c r="R533" s="130"/>
      <c r="S533" s="130"/>
      <c r="T533" s="130"/>
      <c r="U533" s="130"/>
      <c r="V533" s="130"/>
      <c r="W533" s="130"/>
      <c r="X533" s="130"/>
      <c r="Y533" s="130"/>
      <c r="Z533" s="130"/>
      <c r="AA533" s="130"/>
    </row>
    <row r="534" spans="18:27">
      <c r="R534" s="130"/>
      <c r="S534" s="130"/>
      <c r="T534" s="130"/>
      <c r="U534" s="130"/>
      <c r="V534" s="130"/>
      <c r="W534" s="130"/>
      <c r="X534" s="130"/>
      <c r="Y534" s="130"/>
      <c r="Z534" s="130"/>
      <c r="AA534" s="130"/>
    </row>
    <row r="535" spans="18:27">
      <c r="R535" s="130"/>
      <c r="S535" s="130"/>
      <c r="T535" s="130"/>
      <c r="U535" s="130"/>
      <c r="V535" s="130"/>
      <c r="W535" s="130"/>
      <c r="X535" s="130"/>
      <c r="Y535" s="130"/>
      <c r="Z535" s="130"/>
      <c r="AA535" s="130"/>
    </row>
    <row r="536" spans="18:27">
      <c r="R536" s="130"/>
      <c r="S536" s="130"/>
      <c r="T536" s="130"/>
      <c r="U536" s="130"/>
      <c r="V536" s="130"/>
      <c r="W536" s="130"/>
      <c r="X536" s="130"/>
      <c r="Y536" s="130"/>
      <c r="Z536" s="130"/>
      <c r="AA536" s="130"/>
    </row>
    <row r="537" spans="18:27">
      <c r="R537" s="130"/>
      <c r="S537" s="130"/>
      <c r="T537" s="130"/>
      <c r="U537" s="130"/>
      <c r="V537" s="130"/>
      <c r="W537" s="130"/>
      <c r="X537" s="130"/>
      <c r="Y537" s="130"/>
      <c r="Z537" s="130"/>
      <c r="AA537" s="130"/>
    </row>
    <row r="538" spans="18:27">
      <c r="R538" s="130"/>
      <c r="S538" s="130"/>
      <c r="T538" s="130"/>
      <c r="U538" s="130"/>
      <c r="V538" s="130"/>
      <c r="W538" s="130"/>
      <c r="X538" s="130"/>
      <c r="Y538" s="130"/>
      <c r="Z538" s="130"/>
      <c r="AA538" s="130"/>
    </row>
    <row r="539" spans="18:27">
      <c r="R539" s="130"/>
      <c r="S539" s="130"/>
      <c r="T539" s="130"/>
      <c r="U539" s="130"/>
      <c r="V539" s="130"/>
      <c r="W539" s="130"/>
      <c r="X539" s="130"/>
      <c r="Y539" s="130"/>
      <c r="Z539" s="130"/>
      <c r="AA539" s="130"/>
    </row>
    <row r="540" spans="18:27">
      <c r="R540" s="130"/>
      <c r="S540" s="130"/>
      <c r="T540" s="130"/>
      <c r="U540" s="130"/>
      <c r="V540" s="130"/>
      <c r="W540" s="130"/>
      <c r="X540" s="130"/>
      <c r="Y540" s="130"/>
      <c r="Z540" s="130"/>
      <c r="AA540" s="130"/>
    </row>
    <row r="541" spans="18:27">
      <c r="R541" s="130"/>
      <c r="S541" s="130"/>
      <c r="T541" s="130"/>
      <c r="U541" s="130"/>
      <c r="V541" s="130"/>
      <c r="W541" s="130"/>
      <c r="X541" s="130"/>
      <c r="Y541" s="130"/>
      <c r="Z541" s="130"/>
      <c r="AA541" s="130"/>
    </row>
    <row r="542" spans="18:27">
      <c r="R542" s="130"/>
      <c r="S542" s="130"/>
      <c r="T542" s="130"/>
      <c r="U542" s="130"/>
      <c r="V542" s="130"/>
      <c r="W542" s="130"/>
      <c r="X542" s="130"/>
      <c r="Y542" s="130"/>
      <c r="Z542" s="130"/>
      <c r="AA542" s="130"/>
    </row>
    <row r="543" spans="18:27">
      <c r="R543" s="130"/>
      <c r="S543" s="130"/>
      <c r="T543" s="130"/>
      <c r="U543" s="130"/>
      <c r="V543" s="130"/>
      <c r="W543" s="130"/>
      <c r="X543" s="130"/>
      <c r="Y543" s="130"/>
      <c r="Z543" s="130"/>
      <c r="AA543" s="130"/>
    </row>
    <row r="544" spans="18:27">
      <c r="R544" s="130"/>
      <c r="S544" s="130"/>
      <c r="T544" s="130"/>
      <c r="U544" s="130"/>
      <c r="V544" s="130"/>
      <c r="W544" s="130"/>
      <c r="X544" s="130"/>
      <c r="Y544" s="130"/>
      <c r="Z544" s="130"/>
      <c r="AA544" s="130"/>
    </row>
    <row r="545" spans="18:27">
      <c r="R545" s="130"/>
      <c r="S545" s="130"/>
      <c r="T545" s="130"/>
      <c r="U545" s="130"/>
      <c r="V545" s="130"/>
      <c r="W545" s="130"/>
      <c r="X545" s="130"/>
      <c r="Y545" s="130"/>
      <c r="Z545" s="130"/>
      <c r="AA545" s="130"/>
    </row>
    <row r="546" spans="18:27">
      <c r="R546" s="130"/>
      <c r="S546" s="130"/>
      <c r="T546" s="130"/>
      <c r="U546" s="130"/>
      <c r="V546" s="130"/>
      <c r="W546" s="130"/>
      <c r="X546" s="130"/>
      <c r="Y546" s="130"/>
      <c r="Z546" s="130"/>
      <c r="AA546" s="130"/>
    </row>
    <row r="547" spans="18:27">
      <c r="R547" s="130"/>
      <c r="S547" s="130"/>
      <c r="T547" s="130"/>
      <c r="U547" s="130"/>
      <c r="V547" s="130"/>
      <c r="W547" s="130"/>
      <c r="X547" s="130"/>
      <c r="Y547" s="130"/>
      <c r="Z547" s="130"/>
      <c r="AA547" s="130"/>
    </row>
    <row r="548" spans="18:27">
      <c r="R548" s="130"/>
      <c r="S548" s="130"/>
      <c r="T548" s="130"/>
      <c r="U548" s="130"/>
      <c r="V548" s="130"/>
      <c r="W548" s="130"/>
      <c r="X548" s="130"/>
      <c r="Y548" s="130"/>
      <c r="Z548" s="130"/>
      <c r="AA548" s="130"/>
    </row>
    <row r="549" spans="18:27">
      <c r="R549" s="130"/>
      <c r="S549" s="130"/>
      <c r="T549" s="130"/>
      <c r="U549" s="130"/>
      <c r="V549" s="130"/>
      <c r="W549" s="130"/>
      <c r="X549" s="130"/>
      <c r="Y549" s="130"/>
      <c r="Z549" s="130"/>
      <c r="AA549" s="130"/>
    </row>
    <row r="550" spans="18:27">
      <c r="R550" s="130"/>
      <c r="S550" s="130"/>
      <c r="T550" s="130"/>
      <c r="U550" s="130"/>
      <c r="V550" s="130"/>
      <c r="W550" s="130"/>
      <c r="X550" s="130"/>
      <c r="Y550" s="130"/>
      <c r="Z550" s="130"/>
      <c r="AA550" s="130"/>
    </row>
    <row r="551" spans="18:27">
      <c r="R551" s="130"/>
      <c r="S551" s="130"/>
      <c r="T551" s="130"/>
      <c r="U551" s="130"/>
      <c r="V551" s="130"/>
      <c r="W551" s="130"/>
      <c r="X551" s="130"/>
      <c r="Y551" s="130"/>
      <c r="Z551" s="130"/>
      <c r="AA551" s="130"/>
    </row>
    <row r="552" spans="18:27">
      <c r="R552" s="130"/>
      <c r="S552" s="130"/>
      <c r="T552" s="130"/>
      <c r="U552" s="130"/>
      <c r="V552" s="130"/>
      <c r="W552" s="130"/>
      <c r="X552" s="130"/>
      <c r="Y552" s="130"/>
      <c r="Z552" s="130"/>
      <c r="AA552" s="130"/>
    </row>
    <row r="553" spans="18:27">
      <c r="R553" s="130"/>
      <c r="S553" s="130"/>
      <c r="T553" s="130"/>
      <c r="U553" s="130"/>
      <c r="V553" s="130"/>
      <c r="W553" s="130"/>
      <c r="X553" s="130"/>
      <c r="Y553" s="130"/>
      <c r="Z553" s="130"/>
      <c r="AA553" s="130"/>
    </row>
    <row r="554" spans="18:27">
      <c r="R554" s="130"/>
      <c r="S554" s="130"/>
      <c r="T554" s="130"/>
      <c r="U554" s="130"/>
      <c r="V554" s="130"/>
      <c r="W554" s="130"/>
      <c r="X554" s="130"/>
      <c r="Y554" s="130"/>
      <c r="Z554" s="130"/>
      <c r="AA554" s="130"/>
    </row>
    <row r="555" spans="18:27">
      <c r="R555" s="130"/>
      <c r="S555" s="130"/>
      <c r="T555" s="130"/>
      <c r="U555" s="130"/>
      <c r="V555" s="130"/>
      <c r="W555" s="130"/>
      <c r="X555" s="130"/>
      <c r="Y555" s="130"/>
      <c r="Z555" s="130"/>
      <c r="AA555" s="130"/>
    </row>
    <row r="556" spans="18:27">
      <c r="R556" s="130"/>
      <c r="S556" s="130"/>
      <c r="T556" s="130"/>
      <c r="U556" s="130"/>
      <c r="V556" s="130"/>
      <c r="W556" s="130"/>
      <c r="X556" s="130"/>
      <c r="Y556" s="130"/>
      <c r="Z556" s="130"/>
      <c r="AA556" s="130"/>
    </row>
    <row r="557" spans="18:27">
      <c r="R557" s="130"/>
      <c r="S557" s="130"/>
      <c r="T557" s="130"/>
      <c r="U557" s="130"/>
      <c r="V557" s="130"/>
      <c r="W557" s="130"/>
      <c r="X557" s="130"/>
      <c r="Y557" s="130"/>
      <c r="Z557" s="130"/>
      <c r="AA557" s="130"/>
    </row>
    <row r="558" spans="18:27">
      <c r="R558" s="130"/>
      <c r="S558" s="130"/>
      <c r="T558" s="130"/>
      <c r="U558" s="130"/>
      <c r="V558" s="130"/>
      <c r="W558" s="130"/>
      <c r="X558" s="130"/>
      <c r="Y558" s="130"/>
      <c r="Z558" s="130"/>
      <c r="AA558" s="130"/>
    </row>
    <row r="559" spans="18:27">
      <c r="R559" s="130"/>
      <c r="S559" s="130"/>
      <c r="T559" s="130"/>
      <c r="U559" s="130"/>
      <c r="V559" s="130"/>
      <c r="W559" s="130"/>
      <c r="X559" s="130"/>
      <c r="Y559" s="130"/>
      <c r="Z559" s="130"/>
      <c r="AA559" s="130"/>
    </row>
    <row r="560" spans="18:27">
      <c r="R560" s="130"/>
      <c r="S560" s="130"/>
      <c r="T560" s="130"/>
      <c r="U560" s="130"/>
      <c r="V560" s="130"/>
      <c r="W560" s="130"/>
      <c r="X560" s="130"/>
      <c r="Y560" s="130"/>
      <c r="Z560" s="130"/>
      <c r="AA560" s="130"/>
    </row>
    <row r="561" spans="18:27">
      <c r="R561" s="130"/>
      <c r="S561" s="130"/>
      <c r="T561" s="130"/>
      <c r="U561" s="130"/>
      <c r="V561" s="130"/>
      <c r="W561" s="130"/>
      <c r="X561" s="130"/>
      <c r="Y561" s="130"/>
      <c r="Z561" s="130"/>
      <c r="AA561" s="130"/>
    </row>
    <row r="562" spans="18:27">
      <c r="R562" s="130"/>
      <c r="S562" s="130"/>
      <c r="T562" s="130"/>
      <c r="U562" s="130"/>
      <c r="V562" s="130"/>
      <c r="W562" s="130"/>
      <c r="X562" s="130"/>
      <c r="Y562" s="130"/>
      <c r="Z562" s="130"/>
      <c r="AA562" s="130"/>
    </row>
    <row r="563" spans="18:27">
      <c r="R563" s="130"/>
      <c r="S563" s="130"/>
      <c r="T563" s="130"/>
      <c r="U563" s="130"/>
      <c r="V563" s="130"/>
      <c r="W563" s="130"/>
      <c r="X563" s="130"/>
      <c r="Y563" s="130"/>
      <c r="Z563" s="130"/>
      <c r="AA563" s="130"/>
    </row>
    <row r="564" spans="18:27">
      <c r="R564" s="130"/>
      <c r="S564" s="130"/>
      <c r="T564" s="130"/>
      <c r="U564" s="130"/>
      <c r="V564" s="130"/>
      <c r="W564" s="130"/>
      <c r="X564" s="130"/>
      <c r="Y564" s="130"/>
      <c r="Z564" s="130"/>
      <c r="AA564" s="130"/>
    </row>
    <row r="565" spans="18:27">
      <c r="R565" s="130"/>
      <c r="S565" s="130"/>
      <c r="T565" s="130"/>
      <c r="U565" s="130"/>
      <c r="V565" s="130"/>
      <c r="W565" s="130"/>
      <c r="X565" s="130"/>
      <c r="Y565" s="130"/>
      <c r="Z565" s="130"/>
      <c r="AA565" s="130"/>
    </row>
    <row r="566" spans="18:27">
      <c r="R566" s="130"/>
      <c r="S566" s="130"/>
      <c r="T566" s="130"/>
      <c r="U566" s="130"/>
      <c r="V566" s="130"/>
      <c r="W566" s="130"/>
      <c r="X566" s="130"/>
      <c r="Y566" s="130"/>
      <c r="Z566" s="130"/>
      <c r="AA566" s="130"/>
    </row>
    <row r="567" spans="18:27">
      <c r="R567" s="130"/>
      <c r="S567" s="130"/>
      <c r="T567" s="130"/>
      <c r="U567" s="130"/>
      <c r="V567" s="130"/>
      <c r="W567" s="130"/>
      <c r="X567" s="130"/>
      <c r="Y567" s="130"/>
      <c r="Z567" s="130"/>
      <c r="AA567" s="130"/>
    </row>
    <row r="568" spans="18:27">
      <c r="R568" s="130"/>
      <c r="S568" s="130"/>
      <c r="T568" s="130"/>
      <c r="U568" s="130"/>
      <c r="V568" s="130"/>
      <c r="W568" s="130"/>
      <c r="X568" s="130"/>
      <c r="Y568" s="130"/>
      <c r="Z568" s="130"/>
      <c r="AA568" s="130"/>
    </row>
    <row r="569" spans="18:27">
      <c r="R569" s="130"/>
      <c r="S569" s="130"/>
      <c r="T569" s="130"/>
      <c r="U569" s="130"/>
      <c r="V569" s="130"/>
      <c r="W569" s="130"/>
      <c r="X569" s="130"/>
      <c r="Y569" s="130"/>
      <c r="Z569" s="130"/>
      <c r="AA569" s="130"/>
    </row>
    <row r="570" spans="18:27">
      <c r="R570" s="130"/>
      <c r="S570" s="130"/>
      <c r="T570" s="130"/>
      <c r="U570" s="130"/>
      <c r="V570" s="130"/>
      <c r="W570" s="130"/>
      <c r="X570" s="130"/>
      <c r="Y570" s="130"/>
      <c r="Z570" s="130"/>
      <c r="AA570" s="130"/>
    </row>
    <row r="571" spans="18:27">
      <c r="R571" s="130"/>
      <c r="S571" s="130"/>
      <c r="T571" s="130"/>
      <c r="U571" s="130"/>
      <c r="V571" s="130"/>
      <c r="W571" s="130"/>
      <c r="X571" s="130"/>
      <c r="Y571" s="130"/>
      <c r="Z571" s="130"/>
      <c r="AA571" s="130"/>
    </row>
    <row r="572" spans="18:27">
      <c r="R572" s="130"/>
      <c r="S572" s="130"/>
      <c r="T572" s="130"/>
      <c r="U572" s="130"/>
      <c r="V572" s="130"/>
      <c r="W572" s="130"/>
      <c r="X572" s="130"/>
      <c r="Y572" s="130"/>
      <c r="Z572" s="130"/>
      <c r="AA572" s="130"/>
    </row>
    <row r="573" spans="18:27">
      <c r="R573" s="130"/>
      <c r="S573" s="130"/>
      <c r="T573" s="130"/>
      <c r="U573" s="130"/>
      <c r="V573" s="130"/>
      <c r="W573" s="130"/>
      <c r="X573" s="130"/>
      <c r="Y573" s="130"/>
      <c r="Z573" s="130"/>
      <c r="AA573" s="130"/>
    </row>
    <row r="574" spans="18:27">
      <c r="R574" s="130"/>
      <c r="S574" s="130"/>
      <c r="T574" s="130"/>
      <c r="U574" s="130"/>
      <c r="V574" s="130"/>
      <c r="W574" s="130"/>
      <c r="X574" s="130"/>
      <c r="Y574" s="130"/>
      <c r="Z574" s="130"/>
      <c r="AA574" s="130"/>
    </row>
    <row r="575" spans="18:27">
      <c r="R575" s="130"/>
      <c r="S575" s="130"/>
      <c r="T575" s="130"/>
      <c r="U575" s="130"/>
      <c r="V575" s="130"/>
      <c r="W575" s="130"/>
      <c r="X575" s="130"/>
      <c r="Y575" s="130"/>
      <c r="Z575" s="130"/>
      <c r="AA575" s="130"/>
    </row>
    <row r="576" spans="18:27">
      <c r="R576" s="130"/>
      <c r="S576" s="130"/>
      <c r="T576" s="130"/>
      <c r="U576" s="130"/>
      <c r="V576" s="130"/>
      <c r="W576" s="130"/>
      <c r="X576" s="130"/>
      <c r="Y576" s="130"/>
      <c r="Z576" s="130"/>
      <c r="AA576" s="130"/>
    </row>
    <row r="577" spans="18:27">
      <c r="R577" s="130"/>
      <c r="S577" s="130"/>
      <c r="T577" s="130"/>
      <c r="U577" s="130"/>
      <c r="V577" s="130"/>
      <c r="W577" s="130"/>
      <c r="X577" s="130"/>
      <c r="Y577" s="130"/>
      <c r="Z577" s="130"/>
      <c r="AA577" s="130"/>
    </row>
    <row r="578" spans="18:27">
      <c r="R578" s="130"/>
      <c r="S578" s="130"/>
      <c r="T578" s="130"/>
      <c r="U578" s="130"/>
      <c r="V578" s="130"/>
      <c r="W578" s="130"/>
      <c r="X578" s="130"/>
      <c r="Y578" s="130"/>
      <c r="Z578" s="130"/>
      <c r="AA578" s="130"/>
    </row>
    <row r="579" spans="18:27">
      <c r="R579" s="130"/>
      <c r="S579" s="130"/>
      <c r="T579" s="130"/>
      <c r="U579" s="130"/>
      <c r="V579" s="130"/>
      <c r="W579" s="130"/>
      <c r="X579" s="130"/>
      <c r="Y579" s="130"/>
      <c r="Z579" s="130"/>
      <c r="AA579" s="130"/>
    </row>
    <row r="580" spans="18:27">
      <c r="R580" s="130"/>
      <c r="S580" s="130"/>
      <c r="T580" s="130"/>
      <c r="U580" s="130"/>
      <c r="V580" s="130"/>
      <c r="W580" s="130"/>
      <c r="X580" s="130"/>
      <c r="Y580" s="130"/>
      <c r="Z580" s="130"/>
      <c r="AA580" s="130"/>
    </row>
    <row r="581" spans="18:27">
      <c r="R581" s="130"/>
      <c r="S581" s="130"/>
      <c r="T581" s="130"/>
      <c r="U581" s="130"/>
      <c r="V581" s="130"/>
      <c r="W581" s="130"/>
      <c r="X581" s="130"/>
      <c r="Y581" s="130"/>
      <c r="Z581" s="130"/>
      <c r="AA581" s="130"/>
    </row>
    <row r="582" spans="18:27">
      <c r="R582" s="130"/>
      <c r="S582" s="130"/>
      <c r="T582" s="130"/>
      <c r="U582" s="130"/>
      <c r="V582" s="130"/>
      <c r="W582" s="130"/>
      <c r="X582" s="130"/>
      <c r="Y582" s="130"/>
      <c r="Z582" s="130"/>
      <c r="AA582" s="130"/>
    </row>
    <row r="583" spans="18:27">
      <c r="R583" s="130"/>
      <c r="S583" s="130"/>
      <c r="T583" s="130"/>
      <c r="U583" s="130"/>
      <c r="V583" s="130"/>
      <c r="W583" s="130"/>
      <c r="X583" s="130"/>
      <c r="Y583" s="130"/>
      <c r="Z583" s="130"/>
      <c r="AA583" s="130"/>
    </row>
    <row r="584" spans="18:27">
      <c r="R584" s="130"/>
      <c r="S584" s="130"/>
      <c r="T584" s="130"/>
      <c r="U584" s="130"/>
      <c r="V584" s="130"/>
      <c r="W584" s="130"/>
      <c r="X584" s="130"/>
      <c r="Y584" s="130"/>
      <c r="Z584" s="130"/>
      <c r="AA584" s="130"/>
    </row>
    <row r="585" spans="18:27">
      <c r="R585" s="130"/>
      <c r="S585" s="130"/>
      <c r="T585" s="130"/>
      <c r="U585" s="130"/>
      <c r="V585" s="130"/>
      <c r="W585" s="130"/>
      <c r="X585" s="130"/>
      <c r="Y585" s="130"/>
      <c r="Z585" s="130"/>
      <c r="AA585" s="130"/>
    </row>
    <row r="586" spans="18:27">
      <c r="R586" s="130"/>
      <c r="S586" s="130"/>
      <c r="T586" s="130"/>
      <c r="U586" s="130"/>
      <c r="V586" s="130"/>
      <c r="W586" s="130"/>
      <c r="X586" s="130"/>
      <c r="Y586" s="130"/>
      <c r="Z586" s="130"/>
      <c r="AA586" s="130"/>
    </row>
    <row r="587" spans="18:27">
      <c r="R587" s="130"/>
      <c r="S587" s="130"/>
      <c r="T587" s="130"/>
      <c r="U587" s="130"/>
      <c r="V587" s="130"/>
      <c r="W587" s="130"/>
      <c r="X587" s="130"/>
      <c r="Y587" s="130"/>
      <c r="Z587" s="130"/>
      <c r="AA587" s="130"/>
    </row>
    <row r="588" spans="18:27">
      <c r="R588" s="130"/>
      <c r="S588" s="130"/>
      <c r="T588" s="130"/>
      <c r="U588" s="130"/>
      <c r="V588" s="130"/>
      <c r="W588" s="130"/>
      <c r="X588" s="130"/>
      <c r="Y588" s="130"/>
      <c r="Z588" s="130"/>
      <c r="AA588" s="130"/>
    </row>
    <row r="589" spans="18:27">
      <c r="R589" s="130"/>
      <c r="S589" s="130"/>
      <c r="T589" s="130"/>
      <c r="U589" s="130"/>
      <c r="V589" s="130"/>
      <c r="W589" s="130"/>
      <c r="X589" s="130"/>
      <c r="Y589" s="130"/>
      <c r="Z589" s="130"/>
      <c r="AA589" s="130"/>
    </row>
    <row r="590" spans="18:27">
      <c r="R590" s="130"/>
      <c r="S590" s="130"/>
      <c r="T590" s="130"/>
      <c r="U590" s="130"/>
      <c r="V590" s="130"/>
      <c r="W590" s="130"/>
      <c r="X590" s="130"/>
      <c r="Y590" s="130"/>
      <c r="Z590" s="130"/>
      <c r="AA590" s="130"/>
    </row>
    <row r="591" spans="18:27">
      <c r="R591" s="130"/>
      <c r="S591" s="130"/>
      <c r="T591" s="130"/>
      <c r="U591" s="130"/>
      <c r="V591" s="130"/>
      <c r="W591" s="130"/>
      <c r="X591" s="130"/>
      <c r="Y591" s="130"/>
      <c r="Z591" s="130"/>
      <c r="AA591" s="130"/>
    </row>
    <row r="592" spans="18:27">
      <c r="R592" s="130"/>
      <c r="S592" s="130"/>
      <c r="T592" s="130"/>
      <c r="U592" s="130"/>
      <c r="V592" s="130"/>
      <c r="W592" s="130"/>
      <c r="X592" s="130"/>
      <c r="Y592" s="130"/>
      <c r="Z592" s="130"/>
      <c r="AA592" s="130"/>
    </row>
    <row r="593" spans="18:27">
      <c r="R593" s="130"/>
      <c r="S593" s="130"/>
      <c r="T593" s="130"/>
      <c r="U593" s="130"/>
      <c r="V593" s="130"/>
      <c r="W593" s="130"/>
      <c r="X593" s="130"/>
      <c r="Y593" s="130"/>
      <c r="Z593" s="130"/>
      <c r="AA593" s="130"/>
    </row>
    <row r="594" spans="18:27">
      <c r="R594" s="130"/>
      <c r="S594" s="130"/>
      <c r="T594" s="130"/>
      <c r="U594" s="130"/>
      <c r="V594" s="130"/>
      <c r="W594" s="130"/>
      <c r="X594" s="130"/>
      <c r="Y594" s="130"/>
      <c r="Z594" s="130"/>
      <c r="AA594" s="130"/>
    </row>
    <row r="595" spans="18:27">
      <c r="R595" s="130"/>
      <c r="S595" s="130"/>
      <c r="T595" s="130"/>
      <c r="U595" s="130"/>
      <c r="V595" s="130"/>
      <c r="W595" s="130"/>
      <c r="X595" s="130"/>
      <c r="Y595" s="130"/>
      <c r="Z595" s="130"/>
      <c r="AA595" s="130"/>
    </row>
    <row r="596" spans="18:27">
      <c r="R596" s="130"/>
      <c r="S596" s="130"/>
      <c r="T596" s="130"/>
      <c r="U596" s="130"/>
      <c r="V596" s="130"/>
      <c r="W596" s="130"/>
      <c r="X596" s="130"/>
      <c r="Y596" s="130"/>
      <c r="Z596" s="130"/>
      <c r="AA596" s="130"/>
    </row>
    <row r="597" spans="18:27">
      <c r="R597" s="130"/>
      <c r="S597" s="130"/>
      <c r="T597" s="130"/>
      <c r="U597" s="130"/>
      <c r="V597" s="130"/>
      <c r="W597" s="130"/>
      <c r="X597" s="130"/>
      <c r="Y597" s="130"/>
      <c r="Z597" s="130"/>
      <c r="AA597" s="130"/>
    </row>
    <row r="598" spans="18:27">
      <c r="R598" s="130"/>
      <c r="S598" s="130"/>
      <c r="T598" s="130"/>
      <c r="U598" s="130"/>
      <c r="V598" s="130"/>
      <c r="W598" s="130"/>
      <c r="X598" s="130"/>
      <c r="Y598" s="130"/>
      <c r="Z598" s="130"/>
      <c r="AA598" s="130"/>
    </row>
    <row r="599" spans="18:27">
      <c r="R599" s="130"/>
      <c r="S599" s="130"/>
      <c r="T599" s="130"/>
      <c r="U599" s="130"/>
      <c r="V599" s="130"/>
      <c r="W599" s="130"/>
      <c r="X599" s="130"/>
      <c r="Y599" s="130"/>
      <c r="Z599" s="130"/>
      <c r="AA599" s="130"/>
    </row>
    <row r="600" spans="18:27">
      <c r="R600" s="130"/>
      <c r="S600" s="130"/>
      <c r="T600" s="130"/>
      <c r="U600" s="130"/>
      <c r="V600" s="130"/>
      <c r="W600" s="130"/>
      <c r="X600" s="130"/>
      <c r="Y600" s="130"/>
      <c r="Z600" s="130"/>
      <c r="AA600" s="130"/>
    </row>
    <row r="601" spans="18:27">
      <c r="R601" s="130"/>
      <c r="S601" s="130"/>
      <c r="T601" s="130"/>
      <c r="U601" s="130"/>
      <c r="V601" s="130"/>
      <c r="W601" s="130"/>
      <c r="X601" s="130"/>
      <c r="Y601" s="130"/>
      <c r="Z601" s="130"/>
      <c r="AA601" s="130"/>
    </row>
    <row r="602" spans="18:27">
      <c r="R602" s="130"/>
      <c r="S602" s="130"/>
      <c r="T602" s="130"/>
      <c r="U602" s="130"/>
      <c r="V602" s="130"/>
      <c r="W602" s="130"/>
      <c r="X602" s="130"/>
      <c r="Y602" s="130"/>
      <c r="Z602" s="130"/>
      <c r="AA602" s="130"/>
    </row>
    <row r="603" spans="18:27">
      <c r="R603" s="130"/>
      <c r="S603" s="130"/>
      <c r="T603" s="130"/>
      <c r="U603" s="130"/>
      <c r="V603" s="130"/>
      <c r="W603" s="130"/>
      <c r="X603" s="130"/>
      <c r="Y603" s="130"/>
      <c r="Z603" s="130"/>
      <c r="AA603" s="130"/>
    </row>
    <row r="604" spans="18:27">
      <c r="R604" s="130"/>
      <c r="S604" s="130"/>
      <c r="T604" s="130"/>
      <c r="U604" s="130"/>
      <c r="V604" s="130"/>
      <c r="W604" s="130"/>
      <c r="X604" s="130"/>
      <c r="Y604" s="130"/>
      <c r="Z604" s="130"/>
      <c r="AA604" s="130"/>
    </row>
    <row r="605" spans="18:27">
      <c r="R605" s="130"/>
      <c r="S605" s="130"/>
      <c r="T605" s="130"/>
      <c r="U605" s="130"/>
      <c r="V605" s="130"/>
      <c r="W605" s="130"/>
      <c r="X605" s="130"/>
      <c r="Y605" s="130"/>
      <c r="Z605" s="130"/>
      <c r="AA605" s="130"/>
    </row>
    <row r="606" spans="18:27">
      <c r="R606" s="130"/>
      <c r="S606" s="130"/>
      <c r="T606" s="130"/>
      <c r="U606" s="130"/>
      <c r="V606" s="130"/>
      <c r="W606" s="130"/>
      <c r="X606" s="130"/>
      <c r="Y606" s="130"/>
      <c r="Z606" s="130"/>
      <c r="AA606" s="130"/>
    </row>
    <row r="607" spans="18:27">
      <c r="R607" s="130"/>
      <c r="S607" s="130"/>
      <c r="T607" s="130"/>
      <c r="U607" s="130"/>
      <c r="V607" s="130"/>
      <c r="W607" s="130"/>
      <c r="X607" s="130"/>
      <c r="Y607" s="130"/>
      <c r="Z607" s="130"/>
      <c r="AA607" s="130"/>
    </row>
    <row r="608" spans="18:27">
      <c r="R608" s="130"/>
      <c r="S608" s="130"/>
      <c r="T608" s="130"/>
      <c r="U608" s="130"/>
      <c r="V608" s="130"/>
      <c r="W608" s="130"/>
      <c r="X608" s="130"/>
      <c r="Y608" s="130"/>
      <c r="Z608" s="130"/>
      <c r="AA608" s="130"/>
    </row>
    <row r="609" spans="18:27">
      <c r="R609" s="130"/>
      <c r="S609" s="130"/>
      <c r="T609" s="130"/>
      <c r="U609" s="130"/>
      <c r="V609" s="130"/>
      <c r="W609" s="130"/>
      <c r="X609" s="130"/>
      <c r="Y609" s="130"/>
      <c r="Z609" s="130"/>
      <c r="AA609" s="130"/>
    </row>
    <row r="610" spans="18:27">
      <c r="R610" s="130"/>
      <c r="S610" s="130"/>
      <c r="T610" s="130"/>
      <c r="U610" s="130"/>
      <c r="V610" s="130"/>
      <c r="W610" s="130"/>
      <c r="X610" s="130"/>
      <c r="Y610" s="130"/>
      <c r="Z610" s="130"/>
      <c r="AA610" s="130"/>
    </row>
    <row r="611" spans="18:27">
      <c r="R611" s="130"/>
      <c r="S611" s="130"/>
      <c r="T611" s="130"/>
      <c r="U611" s="130"/>
      <c r="V611" s="130"/>
      <c r="W611" s="130"/>
      <c r="X611" s="130"/>
      <c r="Y611" s="130"/>
      <c r="Z611" s="130"/>
      <c r="AA611" s="130"/>
    </row>
    <row r="612" spans="18:27">
      <c r="R612" s="130"/>
      <c r="S612" s="130"/>
      <c r="T612" s="130"/>
      <c r="U612" s="130"/>
      <c r="V612" s="130"/>
      <c r="W612" s="130"/>
      <c r="X612" s="130"/>
      <c r="Y612" s="130"/>
      <c r="Z612" s="130"/>
      <c r="AA612" s="130"/>
    </row>
    <row r="613" spans="18:27">
      <c r="R613" s="130"/>
      <c r="S613" s="130"/>
      <c r="T613" s="130"/>
      <c r="U613" s="130"/>
      <c r="V613" s="130"/>
      <c r="W613" s="130"/>
      <c r="X613" s="130"/>
      <c r="Y613" s="130"/>
      <c r="Z613" s="130"/>
      <c r="AA613" s="130"/>
    </row>
    <row r="614" spans="18:27">
      <c r="R614" s="130"/>
      <c r="S614" s="130"/>
      <c r="T614" s="130"/>
      <c r="U614" s="130"/>
      <c r="V614" s="130"/>
      <c r="W614" s="130"/>
      <c r="X614" s="130"/>
      <c r="Y614" s="130"/>
      <c r="Z614" s="130"/>
      <c r="AA614" s="130"/>
    </row>
    <row r="615" spans="18:27">
      <c r="R615" s="130"/>
      <c r="S615" s="130"/>
      <c r="T615" s="130"/>
      <c r="U615" s="130"/>
      <c r="V615" s="130"/>
      <c r="W615" s="130"/>
      <c r="X615" s="130"/>
      <c r="Y615" s="130"/>
      <c r="Z615" s="130"/>
      <c r="AA615" s="130"/>
    </row>
    <row r="616" spans="18:27">
      <c r="R616" s="130"/>
      <c r="S616" s="130"/>
      <c r="T616" s="130"/>
      <c r="U616" s="130"/>
      <c r="V616" s="130"/>
      <c r="W616" s="130"/>
      <c r="X616" s="130"/>
      <c r="Y616" s="130"/>
      <c r="Z616" s="130"/>
      <c r="AA616" s="130"/>
    </row>
    <row r="617" spans="18:27">
      <c r="R617" s="130"/>
      <c r="S617" s="130"/>
      <c r="T617" s="130"/>
      <c r="U617" s="130"/>
      <c r="V617" s="130"/>
      <c r="W617" s="130"/>
      <c r="X617" s="130"/>
      <c r="Y617" s="130"/>
      <c r="Z617" s="130"/>
      <c r="AA617" s="130"/>
    </row>
    <row r="618" spans="18:27">
      <c r="R618" s="130"/>
      <c r="S618" s="130"/>
      <c r="T618" s="130"/>
      <c r="U618" s="130"/>
      <c r="V618" s="130"/>
      <c r="W618" s="130"/>
      <c r="X618" s="130"/>
      <c r="Y618" s="130"/>
      <c r="Z618" s="130"/>
      <c r="AA618" s="130"/>
    </row>
    <row r="619" spans="18:27">
      <c r="R619" s="130"/>
      <c r="S619" s="130"/>
      <c r="T619" s="130"/>
      <c r="U619" s="130"/>
      <c r="V619" s="130"/>
      <c r="W619" s="130"/>
      <c r="X619" s="130"/>
      <c r="Y619" s="130"/>
      <c r="Z619" s="130"/>
      <c r="AA619" s="130"/>
    </row>
    <row r="620" spans="18:27">
      <c r="R620" s="130"/>
      <c r="S620" s="130"/>
      <c r="T620" s="130"/>
      <c r="U620" s="130"/>
      <c r="V620" s="130"/>
      <c r="W620" s="130"/>
      <c r="X620" s="130"/>
      <c r="Y620" s="130"/>
      <c r="Z620" s="130"/>
      <c r="AA620" s="130"/>
    </row>
    <row r="621" spans="18:27">
      <c r="R621" s="130"/>
      <c r="S621" s="130"/>
      <c r="T621" s="130"/>
      <c r="U621" s="130"/>
      <c r="V621" s="130"/>
      <c r="W621" s="130"/>
      <c r="X621" s="130"/>
      <c r="Y621" s="130"/>
      <c r="Z621" s="130"/>
      <c r="AA621" s="130"/>
    </row>
    <row r="622" spans="18:27">
      <c r="R622" s="130"/>
      <c r="S622" s="130"/>
      <c r="T622" s="130"/>
      <c r="U622" s="130"/>
      <c r="V622" s="130"/>
      <c r="W622" s="130"/>
      <c r="X622" s="130"/>
      <c r="Y622" s="130"/>
      <c r="Z622" s="130"/>
      <c r="AA622" s="130"/>
    </row>
    <row r="623" spans="18:27">
      <c r="R623" s="130"/>
      <c r="S623" s="130"/>
      <c r="T623" s="130"/>
      <c r="U623" s="130"/>
      <c r="V623" s="130"/>
      <c r="W623" s="130"/>
      <c r="X623" s="130"/>
      <c r="Y623" s="130"/>
      <c r="Z623" s="130"/>
      <c r="AA623" s="130"/>
    </row>
    <row r="624" spans="18:27">
      <c r="R624" s="130"/>
      <c r="S624" s="130"/>
      <c r="T624" s="130"/>
      <c r="U624" s="130"/>
      <c r="V624" s="130"/>
      <c r="W624" s="130"/>
      <c r="X624" s="130"/>
      <c r="Y624" s="130"/>
      <c r="Z624" s="130"/>
      <c r="AA624" s="130"/>
    </row>
    <row r="625" spans="18:27">
      <c r="R625" s="130"/>
      <c r="S625" s="130"/>
      <c r="T625" s="130"/>
      <c r="U625" s="130"/>
      <c r="V625" s="130"/>
      <c r="W625" s="130"/>
      <c r="X625" s="130"/>
      <c r="Y625" s="130"/>
      <c r="Z625" s="130"/>
      <c r="AA625" s="130"/>
    </row>
    <row r="626" spans="18:27">
      <c r="R626" s="130"/>
      <c r="S626" s="130"/>
      <c r="T626" s="130"/>
      <c r="U626" s="130"/>
      <c r="V626" s="130"/>
      <c r="W626" s="130"/>
      <c r="X626" s="130"/>
      <c r="Y626" s="130"/>
      <c r="Z626" s="130"/>
      <c r="AA626" s="130"/>
    </row>
    <row r="627" spans="18:27">
      <c r="R627" s="130"/>
      <c r="S627" s="130"/>
      <c r="T627" s="130"/>
      <c r="U627" s="130"/>
      <c r="V627" s="130"/>
      <c r="W627" s="130"/>
      <c r="X627" s="130"/>
      <c r="Y627" s="130"/>
      <c r="Z627" s="130"/>
      <c r="AA627" s="130"/>
    </row>
    <row r="628" spans="18:27">
      <c r="R628" s="130"/>
      <c r="S628" s="130"/>
      <c r="T628" s="130"/>
      <c r="U628" s="130"/>
      <c r="V628" s="130"/>
      <c r="W628" s="130"/>
      <c r="X628" s="130"/>
      <c r="Y628" s="130"/>
      <c r="Z628" s="130"/>
      <c r="AA628" s="130"/>
    </row>
    <row r="629" spans="18:27">
      <c r="R629" s="130"/>
      <c r="S629" s="130"/>
      <c r="T629" s="130"/>
      <c r="U629" s="130"/>
      <c r="V629" s="130"/>
      <c r="W629" s="130"/>
      <c r="X629" s="130"/>
      <c r="Y629" s="130"/>
      <c r="Z629" s="130"/>
      <c r="AA629" s="130"/>
    </row>
    <row r="630" spans="18:27">
      <c r="R630" s="130"/>
      <c r="S630" s="130"/>
      <c r="T630" s="130"/>
      <c r="U630" s="130"/>
      <c r="V630" s="130"/>
      <c r="W630" s="130"/>
      <c r="X630" s="130"/>
      <c r="Y630" s="130"/>
      <c r="Z630" s="130"/>
      <c r="AA630" s="130"/>
    </row>
    <row r="631" spans="18:27">
      <c r="R631" s="130"/>
      <c r="S631" s="130"/>
      <c r="T631" s="130"/>
      <c r="U631" s="130"/>
      <c r="V631" s="130"/>
      <c r="W631" s="130"/>
      <c r="X631" s="130"/>
      <c r="Y631" s="130"/>
      <c r="Z631" s="130"/>
      <c r="AA631" s="130"/>
    </row>
    <row r="632" spans="18:27">
      <c r="R632" s="130"/>
      <c r="S632" s="130"/>
      <c r="T632" s="130"/>
      <c r="U632" s="130"/>
      <c r="V632" s="130"/>
      <c r="W632" s="130"/>
      <c r="X632" s="130"/>
      <c r="Y632" s="130"/>
      <c r="Z632" s="130"/>
      <c r="AA632" s="130"/>
    </row>
    <row r="633" spans="18:27">
      <c r="R633" s="130"/>
      <c r="S633" s="130"/>
      <c r="T633" s="130"/>
      <c r="U633" s="130"/>
      <c r="V633" s="130"/>
      <c r="W633" s="130"/>
      <c r="X633" s="130"/>
      <c r="Y633" s="130"/>
      <c r="Z633" s="130"/>
      <c r="AA633" s="130"/>
    </row>
    <row r="634" spans="18:27">
      <c r="R634" s="130"/>
      <c r="S634" s="130"/>
      <c r="T634" s="130"/>
      <c r="U634" s="130"/>
      <c r="V634" s="130"/>
      <c r="W634" s="130"/>
      <c r="X634" s="130"/>
      <c r="Y634" s="130"/>
      <c r="Z634" s="130"/>
      <c r="AA634" s="130"/>
    </row>
    <row r="635" spans="18:27">
      <c r="R635" s="130"/>
      <c r="S635" s="130"/>
      <c r="T635" s="130"/>
      <c r="U635" s="130"/>
      <c r="V635" s="130"/>
      <c r="W635" s="130"/>
      <c r="X635" s="130"/>
      <c r="Y635" s="130"/>
      <c r="Z635" s="130"/>
      <c r="AA635" s="130"/>
    </row>
    <row r="636" spans="18:27">
      <c r="R636" s="130"/>
      <c r="S636" s="130"/>
      <c r="T636" s="130"/>
      <c r="U636" s="130"/>
      <c r="V636" s="130"/>
      <c r="W636" s="130"/>
      <c r="X636" s="130"/>
      <c r="Y636" s="130"/>
      <c r="Z636" s="130"/>
      <c r="AA636" s="130"/>
    </row>
    <row r="637" spans="18:27">
      <c r="R637" s="130"/>
      <c r="S637" s="130"/>
      <c r="T637" s="130"/>
      <c r="U637" s="130"/>
      <c r="V637" s="130"/>
      <c r="W637" s="130"/>
      <c r="X637" s="130"/>
      <c r="Y637" s="130"/>
      <c r="Z637" s="130"/>
      <c r="AA637" s="130"/>
    </row>
    <row r="638" spans="18:27">
      <c r="R638" s="130"/>
      <c r="S638" s="130"/>
      <c r="T638" s="130"/>
      <c r="U638" s="130"/>
      <c r="V638" s="130"/>
      <c r="W638" s="130"/>
      <c r="X638" s="130"/>
      <c r="Y638" s="130"/>
      <c r="Z638" s="130"/>
      <c r="AA638" s="130"/>
    </row>
    <row r="639" spans="18:27">
      <c r="R639" s="130"/>
      <c r="S639" s="130"/>
      <c r="T639" s="130"/>
      <c r="U639" s="130"/>
      <c r="V639" s="130"/>
      <c r="W639" s="130"/>
      <c r="X639" s="130"/>
      <c r="Y639" s="130"/>
      <c r="Z639" s="130"/>
      <c r="AA639" s="130"/>
    </row>
    <row r="640" spans="18:27">
      <c r="R640" s="130"/>
      <c r="S640" s="130"/>
      <c r="T640" s="130"/>
      <c r="U640" s="130"/>
      <c r="V640" s="130"/>
      <c r="W640" s="130"/>
      <c r="X640" s="130"/>
      <c r="Y640" s="130"/>
      <c r="Z640" s="130"/>
      <c r="AA640" s="130"/>
    </row>
    <row r="641" spans="18:27">
      <c r="R641" s="130"/>
      <c r="S641" s="130"/>
      <c r="T641" s="130"/>
      <c r="U641" s="130"/>
      <c r="V641" s="130"/>
      <c r="W641" s="130"/>
      <c r="X641" s="130"/>
      <c r="Y641" s="130"/>
      <c r="Z641" s="130"/>
      <c r="AA641" s="130"/>
    </row>
    <row r="642" spans="18:27">
      <c r="R642" s="130"/>
      <c r="S642" s="130"/>
      <c r="T642" s="130"/>
      <c r="U642" s="130"/>
      <c r="V642" s="130"/>
      <c r="W642" s="130"/>
      <c r="X642" s="130"/>
      <c r="Y642" s="130"/>
      <c r="Z642" s="130"/>
      <c r="AA642" s="130"/>
    </row>
    <row r="643" spans="18:27">
      <c r="R643" s="130"/>
      <c r="S643" s="130"/>
      <c r="T643" s="130"/>
      <c r="U643" s="130"/>
      <c r="V643" s="130"/>
      <c r="W643" s="130"/>
      <c r="X643" s="130"/>
      <c r="Y643" s="130"/>
      <c r="Z643" s="130"/>
      <c r="AA643" s="130"/>
    </row>
    <row r="644" spans="18:27">
      <c r="R644" s="130"/>
      <c r="S644" s="130"/>
      <c r="T644" s="130"/>
      <c r="U644" s="130"/>
      <c r="V644" s="130"/>
      <c r="W644" s="130"/>
      <c r="X644" s="130"/>
      <c r="Y644" s="130"/>
      <c r="Z644" s="130"/>
      <c r="AA644" s="130"/>
    </row>
    <row r="645" spans="18:27">
      <c r="R645" s="130"/>
      <c r="S645" s="130"/>
      <c r="T645" s="130"/>
      <c r="U645" s="130"/>
      <c r="V645" s="130"/>
      <c r="W645" s="130"/>
      <c r="X645" s="130"/>
      <c r="Y645" s="130"/>
      <c r="Z645" s="130"/>
      <c r="AA645" s="130"/>
    </row>
    <row r="646" spans="18:27">
      <c r="R646" s="130"/>
      <c r="S646" s="130"/>
      <c r="T646" s="130"/>
      <c r="U646" s="130"/>
      <c r="V646" s="130"/>
      <c r="W646" s="130"/>
      <c r="X646" s="130"/>
      <c r="Y646" s="130"/>
      <c r="Z646" s="130"/>
      <c r="AA646" s="130"/>
    </row>
    <row r="647" spans="18:27">
      <c r="R647" s="130"/>
      <c r="S647" s="130"/>
      <c r="T647" s="130"/>
      <c r="U647" s="130"/>
      <c r="V647" s="130"/>
      <c r="W647" s="130"/>
      <c r="X647" s="130"/>
      <c r="Y647" s="130"/>
      <c r="Z647" s="130"/>
      <c r="AA647" s="130"/>
    </row>
    <row r="648" spans="18:27">
      <c r="R648" s="130"/>
      <c r="S648" s="130"/>
      <c r="T648" s="130"/>
      <c r="U648" s="130"/>
      <c r="V648" s="130"/>
      <c r="W648" s="130"/>
      <c r="X648" s="130"/>
      <c r="Y648" s="130"/>
      <c r="Z648" s="130"/>
      <c r="AA648" s="130"/>
    </row>
    <row r="649" spans="18:27">
      <c r="R649" s="130"/>
      <c r="S649" s="130"/>
      <c r="T649" s="130"/>
      <c r="U649" s="130"/>
      <c r="V649" s="130"/>
      <c r="W649" s="130"/>
      <c r="X649" s="130"/>
      <c r="Y649" s="130"/>
      <c r="Z649" s="130"/>
      <c r="AA649" s="130"/>
    </row>
    <row r="650" spans="18:27">
      <c r="R650" s="130"/>
      <c r="S650" s="130"/>
      <c r="T650" s="130"/>
      <c r="U650" s="130"/>
      <c r="V650" s="130"/>
      <c r="W650" s="130"/>
      <c r="X650" s="130"/>
      <c r="Y650" s="130"/>
      <c r="Z650" s="130"/>
      <c r="AA650" s="130"/>
    </row>
    <row r="651" spans="18:27">
      <c r="R651" s="130"/>
      <c r="S651" s="130"/>
      <c r="T651" s="130"/>
      <c r="U651" s="130"/>
      <c r="V651" s="130"/>
      <c r="W651" s="130"/>
      <c r="X651" s="130"/>
      <c r="Y651" s="130"/>
      <c r="Z651" s="130"/>
      <c r="AA651" s="130"/>
    </row>
    <row r="652" spans="18:27">
      <c r="R652" s="130"/>
      <c r="S652" s="130"/>
      <c r="T652" s="130"/>
      <c r="U652" s="130"/>
      <c r="V652" s="130"/>
      <c r="W652" s="130"/>
      <c r="X652" s="130"/>
      <c r="Y652" s="130"/>
      <c r="Z652" s="130"/>
      <c r="AA652" s="130"/>
    </row>
    <row r="653" spans="18:27">
      <c r="R653" s="130"/>
      <c r="S653" s="130"/>
      <c r="T653" s="130"/>
      <c r="U653" s="130"/>
      <c r="V653" s="130"/>
      <c r="W653" s="130"/>
      <c r="X653" s="130"/>
      <c r="Y653" s="130"/>
      <c r="Z653" s="130"/>
      <c r="AA653" s="130"/>
    </row>
    <row r="654" spans="18:27">
      <c r="R654" s="130"/>
      <c r="S654" s="130"/>
      <c r="T654" s="130"/>
      <c r="U654" s="130"/>
      <c r="V654" s="130"/>
      <c r="W654" s="130"/>
      <c r="X654" s="130"/>
      <c r="Y654" s="130"/>
      <c r="Z654" s="130"/>
      <c r="AA654" s="130"/>
    </row>
    <row r="655" spans="18:27">
      <c r="R655" s="130"/>
      <c r="S655" s="130"/>
      <c r="T655" s="130"/>
      <c r="U655" s="130"/>
      <c r="V655" s="130"/>
      <c r="W655" s="130"/>
      <c r="X655" s="130"/>
      <c r="Y655" s="130"/>
      <c r="Z655" s="130"/>
      <c r="AA655" s="130"/>
    </row>
    <row r="656" spans="18:27">
      <c r="R656" s="130"/>
      <c r="S656" s="130"/>
      <c r="T656" s="130"/>
      <c r="U656" s="130"/>
      <c r="V656" s="130"/>
      <c r="W656" s="130"/>
      <c r="X656" s="130"/>
      <c r="Y656" s="130"/>
      <c r="Z656" s="130"/>
      <c r="AA656" s="130"/>
    </row>
    <row r="657" spans="18:27">
      <c r="R657" s="130"/>
      <c r="S657" s="130"/>
      <c r="T657" s="130"/>
      <c r="U657" s="130"/>
      <c r="V657" s="130"/>
      <c r="W657" s="130"/>
      <c r="X657" s="130"/>
      <c r="Y657" s="130"/>
      <c r="Z657" s="130"/>
      <c r="AA657" s="130"/>
    </row>
    <row r="658" spans="18:27">
      <c r="R658" s="130"/>
      <c r="S658" s="130"/>
      <c r="T658" s="130"/>
      <c r="U658" s="130"/>
      <c r="V658" s="130"/>
      <c r="W658" s="130"/>
      <c r="X658" s="130"/>
      <c r="Y658" s="130"/>
      <c r="Z658" s="130"/>
      <c r="AA658" s="130"/>
    </row>
    <row r="659" spans="18:27">
      <c r="R659" s="130"/>
      <c r="S659" s="130"/>
      <c r="T659" s="130"/>
      <c r="U659" s="130"/>
      <c r="V659" s="130"/>
      <c r="W659" s="130"/>
      <c r="X659" s="130"/>
      <c r="Y659" s="130"/>
      <c r="Z659" s="130"/>
      <c r="AA659" s="130"/>
    </row>
    <row r="660" spans="18:27">
      <c r="R660" s="130"/>
      <c r="S660" s="130"/>
      <c r="T660" s="130"/>
      <c r="U660" s="130"/>
      <c r="V660" s="130"/>
      <c r="W660" s="130"/>
      <c r="X660" s="130"/>
      <c r="Y660" s="130"/>
      <c r="Z660" s="130"/>
      <c r="AA660" s="130"/>
    </row>
    <row r="661" spans="18:27">
      <c r="R661" s="130"/>
      <c r="S661" s="130"/>
      <c r="T661" s="130"/>
      <c r="U661" s="130"/>
      <c r="V661" s="130"/>
      <c r="W661" s="130"/>
      <c r="X661" s="130"/>
      <c r="Y661" s="130"/>
      <c r="Z661" s="130"/>
      <c r="AA661" s="130"/>
    </row>
    <row r="662" spans="18:27">
      <c r="R662" s="130"/>
      <c r="S662" s="130"/>
      <c r="T662" s="130"/>
      <c r="U662" s="130"/>
      <c r="V662" s="130"/>
      <c r="W662" s="130"/>
      <c r="X662" s="130"/>
      <c r="Y662" s="130"/>
      <c r="Z662" s="130"/>
      <c r="AA662" s="130"/>
    </row>
    <row r="663" spans="18:27">
      <c r="R663" s="130"/>
      <c r="S663" s="130"/>
      <c r="T663" s="130"/>
      <c r="U663" s="130"/>
      <c r="V663" s="130"/>
      <c r="W663" s="130"/>
      <c r="X663" s="130"/>
      <c r="Y663" s="130"/>
      <c r="Z663" s="130"/>
      <c r="AA663" s="130"/>
    </row>
    <row r="664" spans="18:27">
      <c r="R664" s="130"/>
      <c r="S664" s="130"/>
      <c r="T664" s="130"/>
      <c r="U664" s="130"/>
      <c r="V664" s="130"/>
      <c r="W664" s="130"/>
      <c r="X664" s="130"/>
      <c r="Y664" s="130"/>
      <c r="Z664" s="130"/>
      <c r="AA664" s="130"/>
    </row>
    <row r="665" spans="18:27">
      <c r="R665" s="130"/>
      <c r="S665" s="130"/>
      <c r="T665" s="130"/>
      <c r="U665" s="130"/>
      <c r="V665" s="130"/>
      <c r="W665" s="130"/>
      <c r="X665" s="130"/>
      <c r="Y665" s="130"/>
      <c r="Z665" s="130"/>
      <c r="AA665" s="130"/>
    </row>
    <row r="666" spans="18:27">
      <c r="R666" s="130"/>
      <c r="S666" s="130"/>
      <c r="T666" s="130"/>
      <c r="U666" s="130"/>
      <c r="V666" s="130"/>
      <c r="W666" s="130"/>
      <c r="X666" s="130"/>
      <c r="Y666" s="130"/>
      <c r="Z666" s="130"/>
      <c r="AA666" s="130"/>
    </row>
    <row r="667" spans="18:27">
      <c r="R667" s="130"/>
      <c r="S667" s="130"/>
      <c r="T667" s="130"/>
      <c r="U667" s="130"/>
      <c r="V667" s="130"/>
      <c r="W667" s="130"/>
      <c r="X667" s="130"/>
      <c r="Y667" s="130"/>
      <c r="Z667" s="130"/>
      <c r="AA667" s="130"/>
    </row>
    <row r="668" spans="18:27">
      <c r="R668" s="130"/>
      <c r="S668" s="130"/>
      <c r="T668" s="130"/>
      <c r="U668" s="130"/>
      <c r="V668" s="130"/>
      <c r="W668" s="130"/>
      <c r="X668" s="130"/>
      <c r="Y668" s="130"/>
      <c r="Z668" s="130"/>
      <c r="AA668" s="130"/>
    </row>
    <row r="669" spans="18:27">
      <c r="R669" s="130"/>
      <c r="S669" s="130"/>
      <c r="T669" s="130"/>
      <c r="U669" s="130"/>
      <c r="V669" s="130"/>
      <c r="W669" s="130"/>
      <c r="X669" s="130"/>
      <c r="Y669" s="130"/>
      <c r="Z669" s="130"/>
      <c r="AA669" s="130"/>
    </row>
    <row r="670" spans="18:27">
      <c r="R670" s="130"/>
      <c r="S670" s="130"/>
      <c r="T670" s="130"/>
      <c r="U670" s="130"/>
      <c r="V670" s="130"/>
      <c r="W670" s="130"/>
      <c r="X670" s="130"/>
      <c r="Y670" s="130"/>
      <c r="Z670" s="130"/>
      <c r="AA670" s="130"/>
    </row>
    <row r="671" spans="18:27">
      <c r="R671" s="130"/>
      <c r="S671" s="130"/>
      <c r="T671" s="130"/>
      <c r="U671" s="130"/>
      <c r="V671" s="130"/>
      <c r="W671" s="130"/>
      <c r="X671" s="130"/>
      <c r="Y671" s="130"/>
      <c r="Z671" s="130"/>
      <c r="AA671" s="130"/>
    </row>
    <row r="672" spans="18:27">
      <c r="R672" s="130"/>
      <c r="S672" s="130"/>
      <c r="T672" s="130"/>
      <c r="U672" s="130"/>
      <c r="V672" s="130"/>
      <c r="W672" s="130"/>
      <c r="X672" s="130"/>
      <c r="Y672" s="130"/>
      <c r="Z672" s="130"/>
      <c r="AA672" s="130"/>
    </row>
    <row r="673" spans="18:27">
      <c r="R673" s="130"/>
      <c r="S673" s="130"/>
      <c r="T673" s="130"/>
      <c r="U673" s="130"/>
      <c r="V673" s="130"/>
      <c r="W673" s="130"/>
      <c r="X673" s="130"/>
      <c r="Y673" s="130"/>
      <c r="Z673" s="130"/>
      <c r="AA673" s="130"/>
    </row>
    <row r="674" spans="18:27">
      <c r="R674" s="130"/>
      <c r="S674" s="130"/>
      <c r="T674" s="130"/>
      <c r="U674" s="130"/>
      <c r="V674" s="130"/>
      <c r="W674" s="130"/>
      <c r="X674" s="130"/>
      <c r="Y674" s="130"/>
      <c r="Z674" s="130"/>
      <c r="AA674" s="130"/>
    </row>
    <row r="675" spans="18:27">
      <c r="R675" s="130"/>
      <c r="S675" s="130"/>
      <c r="T675" s="130"/>
      <c r="U675" s="130"/>
      <c r="V675" s="130"/>
      <c r="W675" s="130"/>
      <c r="X675" s="130"/>
      <c r="Y675" s="130"/>
      <c r="Z675" s="130"/>
      <c r="AA675" s="130"/>
    </row>
    <row r="676" spans="18:27">
      <c r="R676" s="130"/>
      <c r="S676" s="130"/>
      <c r="T676" s="130"/>
      <c r="U676" s="130"/>
      <c r="V676" s="130"/>
      <c r="W676" s="130"/>
      <c r="X676" s="130"/>
      <c r="Y676" s="130"/>
      <c r="Z676" s="130"/>
      <c r="AA676" s="130"/>
    </row>
    <row r="677" spans="18:27">
      <c r="R677" s="130"/>
      <c r="S677" s="130"/>
      <c r="T677" s="130"/>
      <c r="U677" s="130"/>
      <c r="V677" s="130"/>
      <c r="W677" s="130"/>
      <c r="X677" s="130"/>
      <c r="Y677" s="130"/>
      <c r="Z677" s="130"/>
      <c r="AA677" s="130"/>
    </row>
    <row r="678" spans="18:27">
      <c r="R678" s="130"/>
      <c r="S678" s="130"/>
      <c r="T678" s="130"/>
      <c r="U678" s="130"/>
      <c r="V678" s="130"/>
      <c r="W678" s="130"/>
      <c r="X678" s="130"/>
      <c r="Y678" s="130"/>
      <c r="Z678" s="130"/>
      <c r="AA678" s="130"/>
    </row>
    <row r="679" spans="18:27">
      <c r="R679" s="130"/>
      <c r="S679" s="130"/>
      <c r="T679" s="130"/>
      <c r="U679" s="130"/>
      <c r="V679" s="130"/>
      <c r="W679" s="130"/>
      <c r="X679" s="130"/>
      <c r="Y679" s="130"/>
      <c r="Z679" s="130"/>
      <c r="AA679" s="130"/>
    </row>
    <row r="680" spans="18:27">
      <c r="R680" s="130"/>
      <c r="S680" s="130"/>
      <c r="T680" s="130"/>
      <c r="U680" s="130"/>
      <c r="V680" s="130"/>
      <c r="W680" s="130"/>
      <c r="X680" s="130"/>
      <c r="Y680" s="130"/>
      <c r="Z680" s="130"/>
      <c r="AA680" s="130"/>
    </row>
    <row r="681" spans="18:27">
      <c r="R681" s="130"/>
      <c r="S681" s="130"/>
      <c r="T681" s="130"/>
      <c r="U681" s="130"/>
      <c r="V681" s="130"/>
      <c r="W681" s="130"/>
      <c r="X681" s="130"/>
      <c r="Y681" s="130"/>
      <c r="Z681" s="130"/>
      <c r="AA681" s="130"/>
    </row>
    <row r="682" spans="18:27">
      <c r="R682" s="130"/>
      <c r="S682" s="130"/>
      <c r="T682" s="130"/>
      <c r="U682" s="130"/>
      <c r="V682" s="130"/>
      <c r="W682" s="130"/>
      <c r="X682" s="130"/>
      <c r="Y682" s="130"/>
      <c r="Z682" s="130"/>
      <c r="AA682" s="130"/>
    </row>
    <row r="683" spans="18:27">
      <c r="R683" s="130"/>
      <c r="S683" s="130"/>
      <c r="T683" s="130"/>
      <c r="U683" s="130"/>
      <c r="V683" s="130"/>
      <c r="W683" s="130"/>
      <c r="X683" s="130"/>
      <c r="Y683" s="130"/>
      <c r="Z683" s="130"/>
      <c r="AA683" s="130"/>
    </row>
    <row r="684" spans="18:27">
      <c r="R684" s="130"/>
      <c r="S684" s="130"/>
      <c r="T684" s="130"/>
      <c r="U684" s="130"/>
      <c r="V684" s="130"/>
      <c r="W684" s="130"/>
      <c r="X684" s="130"/>
      <c r="Y684" s="130"/>
      <c r="Z684" s="130"/>
      <c r="AA684" s="130"/>
    </row>
    <row r="685" spans="18:27">
      <c r="R685" s="130"/>
      <c r="S685" s="130"/>
      <c r="T685" s="130"/>
      <c r="U685" s="130"/>
      <c r="V685" s="130"/>
      <c r="W685" s="130"/>
      <c r="X685" s="130"/>
      <c r="Y685" s="130"/>
      <c r="Z685" s="130"/>
      <c r="AA685" s="130"/>
    </row>
    <row r="686" spans="18:27">
      <c r="R686" s="130"/>
      <c r="S686" s="130"/>
      <c r="T686" s="130"/>
      <c r="U686" s="130"/>
      <c r="V686" s="130"/>
      <c r="W686" s="130"/>
      <c r="X686" s="130"/>
      <c r="Y686" s="130"/>
      <c r="Z686" s="130"/>
      <c r="AA686" s="130"/>
    </row>
    <row r="687" spans="18:27">
      <c r="R687" s="130"/>
      <c r="S687" s="130"/>
      <c r="T687" s="130"/>
      <c r="U687" s="130"/>
      <c r="V687" s="130"/>
      <c r="W687" s="130"/>
      <c r="X687" s="130"/>
      <c r="Y687" s="130"/>
      <c r="Z687" s="130"/>
      <c r="AA687" s="130"/>
    </row>
    <row r="688" spans="18:27">
      <c r="R688" s="130"/>
      <c r="S688" s="130"/>
      <c r="T688" s="130"/>
      <c r="U688" s="130"/>
      <c r="V688" s="130"/>
      <c r="W688" s="130"/>
      <c r="X688" s="130"/>
      <c r="Y688" s="130"/>
      <c r="Z688" s="130"/>
      <c r="AA688" s="130"/>
    </row>
    <row r="689" spans="18:27">
      <c r="R689" s="130"/>
      <c r="S689" s="130"/>
      <c r="T689" s="130"/>
      <c r="U689" s="130"/>
      <c r="V689" s="130"/>
      <c r="W689" s="130"/>
      <c r="X689" s="130"/>
      <c r="Y689" s="130"/>
      <c r="Z689" s="130"/>
      <c r="AA689" s="130"/>
    </row>
    <row r="690" spans="18:27">
      <c r="R690" s="130"/>
      <c r="S690" s="130"/>
      <c r="T690" s="130"/>
      <c r="U690" s="130"/>
      <c r="V690" s="130"/>
      <c r="W690" s="130"/>
      <c r="X690" s="130"/>
      <c r="Y690" s="130"/>
      <c r="Z690" s="130"/>
      <c r="AA690" s="130"/>
    </row>
    <row r="691" spans="18:27">
      <c r="R691" s="130"/>
      <c r="S691" s="130"/>
      <c r="T691" s="130"/>
      <c r="U691" s="130"/>
      <c r="V691" s="130"/>
      <c r="W691" s="130"/>
      <c r="X691" s="130"/>
      <c r="Y691" s="130"/>
      <c r="Z691" s="130"/>
      <c r="AA691" s="130"/>
    </row>
    <row r="692" spans="18:27">
      <c r="R692" s="130"/>
      <c r="S692" s="130"/>
      <c r="T692" s="130"/>
      <c r="U692" s="130"/>
      <c r="V692" s="130"/>
      <c r="W692" s="130"/>
      <c r="X692" s="130"/>
      <c r="Y692" s="130"/>
      <c r="Z692" s="130"/>
      <c r="AA692" s="130"/>
    </row>
    <row r="693" spans="18:27">
      <c r="R693" s="130"/>
      <c r="S693" s="130"/>
      <c r="T693" s="130"/>
      <c r="U693" s="130"/>
      <c r="V693" s="130"/>
      <c r="W693" s="130"/>
      <c r="X693" s="130"/>
      <c r="Y693" s="130"/>
      <c r="Z693" s="130"/>
      <c r="AA693" s="130"/>
    </row>
    <row r="694" spans="18:27">
      <c r="R694" s="130"/>
      <c r="S694" s="130"/>
      <c r="T694" s="130"/>
      <c r="U694" s="130"/>
      <c r="V694" s="130"/>
      <c r="W694" s="130"/>
      <c r="X694" s="130"/>
      <c r="Y694" s="130"/>
      <c r="Z694" s="130"/>
      <c r="AA694" s="130"/>
    </row>
    <row r="695" spans="18:27">
      <c r="R695" s="130"/>
      <c r="S695" s="130"/>
      <c r="T695" s="130"/>
      <c r="U695" s="130"/>
      <c r="V695" s="130"/>
      <c r="W695" s="130"/>
      <c r="X695" s="130"/>
      <c r="Y695" s="130"/>
      <c r="Z695" s="130"/>
      <c r="AA695" s="130"/>
    </row>
    <row r="696" spans="18:27">
      <c r="R696" s="130"/>
      <c r="S696" s="130"/>
      <c r="T696" s="130"/>
      <c r="U696" s="130"/>
      <c r="V696" s="130"/>
      <c r="W696" s="130"/>
      <c r="X696" s="130"/>
      <c r="Y696" s="130"/>
      <c r="Z696" s="130"/>
      <c r="AA696" s="130"/>
    </row>
    <row r="697" spans="18:27">
      <c r="R697" s="130"/>
      <c r="S697" s="130"/>
      <c r="T697" s="130"/>
      <c r="U697" s="130"/>
      <c r="V697" s="130"/>
      <c r="W697" s="130"/>
      <c r="X697" s="130"/>
      <c r="Y697" s="130"/>
      <c r="Z697" s="130"/>
      <c r="AA697" s="130"/>
    </row>
    <row r="698" spans="18:27">
      <c r="R698" s="130"/>
      <c r="S698" s="130"/>
      <c r="T698" s="130"/>
      <c r="U698" s="130"/>
      <c r="V698" s="130"/>
      <c r="W698" s="130"/>
      <c r="X698" s="130"/>
      <c r="Y698" s="130"/>
      <c r="Z698" s="130"/>
      <c r="AA698" s="130"/>
    </row>
    <row r="699" spans="18:27">
      <c r="R699" s="130"/>
      <c r="S699" s="130"/>
      <c r="T699" s="130"/>
      <c r="U699" s="130"/>
      <c r="V699" s="130"/>
      <c r="W699" s="130"/>
      <c r="X699" s="130"/>
      <c r="Y699" s="130"/>
      <c r="Z699" s="130"/>
      <c r="AA699" s="130"/>
    </row>
    <row r="700" spans="18:27">
      <c r="R700" s="130"/>
      <c r="S700" s="130"/>
      <c r="T700" s="130"/>
      <c r="U700" s="130"/>
      <c r="V700" s="130"/>
      <c r="W700" s="130"/>
      <c r="X700" s="130"/>
      <c r="Y700" s="130"/>
      <c r="Z700" s="130"/>
      <c r="AA700" s="130"/>
    </row>
    <row r="701" spans="18:27">
      <c r="R701" s="130"/>
      <c r="S701" s="130"/>
      <c r="T701" s="130"/>
      <c r="U701" s="130"/>
      <c r="V701" s="130"/>
      <c r="W701" s="130"/>
      <c r="X701" s="130"/>
      <c r="Y701" s="130"/>
      <c r="Z701" s="130"/>
      <c r="AA701" s="130"/>
    </row>
    <row r="702" spans="18:27">
      <c r="R702" s="130"/>
      <c r="S702" s="130"/>
      <c r="T702" s="130"/>
      <c r="U702" s="130"/>
      <c r="V702" s="130"/>
      <c r="W702" s="130"/>
      <c r="X702" s="130"/>
      <c r="Y702" s="130"/>
      <c r="Z702" s="130"/>
      <c r="AA702" s="130"/>
    </row>
    <row r="703" spans="18:27">
      <c r="R703" s="130"/>
      <c r="S703" s="130"/>
      <c r="T703" s="130"/>
      <c r="U703" s="130"/>
      <c r="V703" s="130"/>
      <c r="W703" s="130"/>
      <c r="X703" s="130"/>
      <c r="Y703" s="130"/>
      <c r="Z703" s="130"/>
      <c r="AA703" s="130"/>
    </row>
    <row r="704" spans="18:27">
      <c r="R704" s="130"/>
      <c r="S704" s="130"/>
      <c r="T704" s="130"/>
      <c r="U704" s="130"/>
      <c r="V704" s="130"/>
      <c r="W704" s="130"/>
      <c r="X704" s="130"/>
      <c r="Y704" s="130"/>
      <c r="Z704" s="130"/>
      <c r="AA704" s="130"/>
    </row>
  </sheetData>
  <mergeCells count="3">
    <mergeCell ref="A1:R1"/>
    <mergeCell ref="Z1:AB1"/>
    <mergeCell ref="A2:AB2"/>
  </mergeCells>
  <pageMargins left="0.23622047244094491" right="0.23622047244094491" top="0.74803149606299213" bottom="0.74803149606299213" header="0.31496062992125984" footer="0.31496062992125984"/>
  <pageSetup paperSize="8"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view="pageBreakPreview" zoomScale="60" workbookViewId="0">
      <selection activeCell="H11" sqref="H11"/>
    </sheetView>
  </sheetViews>
  <sheetFormatPr defaultRowHeight="15"/>
  <cols>
    <col min="1" max="1" width="5.42578125" style="2" customWidth="1"/>
    <col min="2" max="2" width="4.85546875" style="2" customWidth="1"/>
    <col min="3" max="3" width="40.42578125" style="2" customWidth="1"/>
    <col min="4" max="4" width="12.28515625" style="133" customWidth="1"/>
    <col min="5" max="5" width="11.7109375" style="2" customWidth="1"/>
    <col min="6" max="6" width="13.42578125" style="133" bestFit="1" customWidth="1"/>
    <col min="7" max="7" width="12.42578125" style="2" bestFit="1" customWidth="1"/>
    <col min="8" max="16384" width="9.140625" style="2"/>
  </cols>
  <sheetData>
    <row r="1" spans="1:8">
      <c r="A1" s="3" t="s">
        <v>381</v>
      </c>
      <c r="E1" s="347" t="s">
        <v>386</v>
      </c>
      <c r="F1" s="347"/>
      <c r="H1" s="134"/>
    </row>
    <row r="2" spans="1:8">
      <c r="A2" s="3"/>
      <c r="E2" s="135"/>
      <c r="F2" s="165"/>
      <c r="H2" s="134"/>
    </row>
    <row r="3" spans="1:8">
      <c r="A3" s="3"/>
      <c r="F3" s="165"/>
      <c r="G3" s="135"/>
      <c r="H3" s="134"/>
    </row>
    <row r="4" spans="1:8" ht="18.75">
      <c r="A4" s="366" t="s">
        <v>351</v>
      </c>
      <c r="B4" s="366"/>
      <c r="C4" s="366"/>
      <c r="D4" s="366"/>
      <c r="E4" s="366"/>
      <c r="F4" s="366"/>
      <c r="G4" s="135"/>
      <c r="H4" s="134"/>
    </row>
    <row r="5" spans="1:8" ht="18.75">
      <c r="A5" s="136"/>
      <c r="B5" s="136"/>
      <c r="C5" s="136"/>
      <c r="D5" s="137"/>
      <c r="E5" s="136"/>
      <c r="F5" s="137"/>
      <c r="G5" s="135"/>
      <c r="H5" s="134"/>
    </row>
    <row r="6" spans="1:8">
      <c r="A6" s="3"/>
      <c r="F6" s="165"/>
      <c r="G6" s="135"/>
      <c r="H6" s="134"/>
    </row>
    <row r="7" spans="1:8">
      <c r="B7" s="138"/>
      <c r="C7" s="367" t="s">
        <v>212</v>
      </c>
      <c r="D7" s="368"/>
      <c r="E7" s="369"/>
      <c r="F7" s="166"/>
      <c r="G7" s="139"/>
    </row>
    <row r="8" spans="1:8">
      <c r="B8" s="138" t="s">
        <v>213</v>
      </c>
      <c r="C8" s="140" t="s">
        <v>214</v>
      </c>
      <c r="D8" s="141" t="s">
        <v>215</v>
      </c>
      <c r="E8" s="142" t="s">
        <v>216</v>
      </c>
      <c r="F8" s="141" t="s">
        <v>277</v>
      </c>
      <c r="G8" s="143"/>
    </row>
    <row r="9" spans="1:8">
      <c r="B9" s="138" t="s">
        <v>217</v>
      </c>
      <c r="C9" s="144" t="s">
        <v>218</v>
      </c>
      <c r="D9" s="145">
        <v>0</v>
      </c>
      <c r="E9" s="146">
        <v>0</v>
      </c>
      <c r="F9" s="145"/>
      <c r="G9" s="143"/>
      <c r="H9" s="147"/>
    </row>
    <row r="10" spans="1:8">
      <c r="B10" s="138" t="s">
        <v>219</v>
      </c>
      <c r="C10" s="144" t="s">
        <v>331</v>
      </c>
      <c r="D10" s="145">
        <f>F10/1.27</f>
        <v>531496.06299212598</v>
      </c>
      <c r="E10" s="210">
        <f>D10*0.27</f>
        <v>143503.93700787402</v>
      </c>
      <c r="F10" s="145">
        <v>675000</v>
      </c>
      <c r="G10" s="143"/>
    </row>
    <row r="11" spans="1:8">
      <c r="B11" s="138" t="s">
        <v>221</v>
      </c>
      <c r="C11" s="144" t="s">
        <v>222</v>
      </c>
      <c r="D11" s="148">
        <v>0</v>
      </c>
      <c r="E11" s="146">
        <v>0</v>
      </c>
      <c r="F11" s="145">
        <f t="shared" ref="F11:F24" si="0">D11+E11</f>
        <v>0</v>
      </c>
      <c r="G11" s="143"/>
    </row>
    <row r="12" spans="1:8">
      <c r="B12" s="138" t="s">
        <v>223</v>
      </c>
      <c r="C12" s="144" t="s">
        <v>273</v>
      </c>
      <c r="D12" s="149">
        <v>0</v>
      </c>
      <c r="E12" s="146">
        <v>0</v>
      </c>
      <c r="F12" s="145">
        <f t="shared" si="0"/>
        <v>0</v>
      </c>
      <c r="G12" s="143"/>
    </row>
    <row r="13" spans="1:8" ht="39">
      <c r="B13" s="138" t="s">
        <v>224</v>
      </c>
      <c r="C13" s="164" t="s">
        <v>276</v>
      </c>
      <c r="D13" s="149">
        <v>3404000</v>
      </c>
      <c r="E13" s="210">
        <v>919000</v>
      </c>
      <c r="F13" s="145">
        <f t="shared" si="0"/>
        <v>4323000</v>
      </c>
      <c r="G13" s="143"/>
    </row>
    <row r="14" spans="1:8">
      <c r="B14" s="138" t="s">
        <v>225</v>
      </c>
      <c r="C14" s="144" t="s">
        <v>274</v>
      </c>
      <c r="D14" s="150">
        <f>522000+60000</f>
        <v>582000</v>
      </c>
      <c r="E14" s="210">
        <v>158000</v>
      </c>
      <c r="F14" s="145">
        <f t="shared" si="0"/>
        <v>740000</v>
      </c>
      <c r="G14" s="143"/>
    </row>
    <row r="15" spans="1:8">
      <c r="B15" s="138" t="s">
        <v>226</v>
      </c>
      <c r="C15" s="144" t="s">
        <v>233</v>
      </c>
      <c r="D15" s="150">
        <v>52000</v>
      </c>
      <c r="E15" s="210">
        <v>14000</v>
      </c>
      <c r="F15" s="145">
        <f t="shared" si="0"/>
        <v>66000</v>
      </c>
      <c r="G15" s="143"/>
    </row>
    <row r="16" spans="1:8">
      <c r="B16" s="138" t="s">
        <v>227</v>
      </c>
      <c r="C16" s="151" t="s">
        <v>237</v>
      </c>
      <c r="D16" s="150">
        <v>6730000</v>
      </c>
      <c r="E16" s="210">
        <v>1817000</v>
      </c>
      <c r="F16" s="145">
        <f t="shared" si="0"/>
        <v>8547000</v>
      </c>
      <c r="G16" s="143"/>
    </row>
    <row r="17" spans="2:7">
      <c r="B17" s="138" t="s">
        <v>228</v>
      </c>
      <c r="C17" s="144" t="s">
        <v>242</v>
      </c>
      <c r="D17" s="145">
        <v>110000</v>
      </c>
      <c r="E17" s="210">
        <v>30000</v>
      </c>
      <c r="F17" s="145">
        <f t="shared" si="0"/>
        <v>140000</v>
      </c>
      <c r="G17" s="143"/>
    </row>
    <row r="18" spans="2:7">
      <c r="B18" s="138" t="s">
        <v>229</v>
      </c>
      <c r="C18" s="144" t="s">
        <v>275</v>
      </c>
      <c r="D18" s="145">
        <v>92000</v>
      </c>
      <c r="E18" s="210">
        <v>25000</v>
      </c>
      <c r="F18" s="145">
        <f t="shared" si="0"/>
        <v>117000</v>
      </c>
      <c r="G18" s="143"/>
    </row>
    <row r="19" spans="2:7">
      <c r="B19" s="138"/>
      <c r="C19" s="144"/>
      <c r="D19" s="145"/>
      <c r="E19" s="210">
        <f t="shared" ref="E19" si="1">D19*0.27</f>
        <v>0</v>
      </c>
      <c r="F19" s="145">
        <f t="shared" si="0"/>
        <v>0</v>
      </c>
      <c r="G19" s="143"/>
    </row>
    <row r="20" spans="2:7">
      <c r="B20" s="138"/>
      <c r="C20" s="144"/>
      <c r="D20" s="145"/>
      <c r="E20" s="146"/>
      <c r="F20" s="145">
        <f t="shared" si="0"/>
        <v>0</v>
      </c>
      <c r="G20" s="143"/>
    </row>
    <row r="21" spans="2:7">
      <c r="B21" s="138"/>
      <c r="C21" s="140" t="s">
        <v>195</v>
      </c>
      <c r="D21" s="153">
        <f>SUM(D9:D20)</f>
        <v>11501496.062992126</v>
      </c>
      <c r="E21" s="153">
        <f>SUM(E9:E20)</f>
        <v>3106503.9370078743</v>
      </c>
      <c r="F21" s="141">
        <f t="shared" si="0"/>
        <v>14608000</v>
      </c>
      <c r="G21" s="143"/>
    </row>
    <row r="22" spans="2:7">
      <c r="B22" s="138"/>
      <c r="C22" s="140"/>
      <c r="D22" s="154"/>
      <c r="E22" s="146"/>
      <c r="F22" s="145"/>
      <c r="G22" s="143"/>
    </row>
    <row r="23" spans="2:7">
      <c r="B23" s="138"/>
      <c r="C23" s="140"/>
      <c r="D23" s="141"/>
      <c r="E23" s="146"/>
      <c r="F23" s="145"/>
      <c r="G23" s="143"/>
    </row>
    <row r="24" spans="2:7">
      <c r="B24" s="138"/>
      <c r="C24" s="140" t="s">
        <v>254</v>
      </c>
      <c r="D24" s="155">
        <f>SUM(D21)-(D23)</f>
        <v>11501496.062992126</v>
      </c>
      <c r="E24" s="155">
        <f>SUM(E21)-(E23)</f>
        <v>3106503.9370078743</v>
      </c>
      <c r="F24" s="141">
        <f t="shared" si="0"/>
        <v>14608000</v>
      </c>
      <c r="G24" s="156"/>
    </row>
    <row r="25" spans="2:7">
      <c r="B25" s="138"/>
      <c r="C25" s="152"/>
      <c r="D25" s="145"/>
      <c r="E25" s="146"/>
      <c r="F25" s="145"/>
    </row>
  </sheetData>
  <mergeCells count="3">
    <mergeCell ref="E1:F1"/>
    <mergeCell ref="A4:F4"/>
    <mergeCell ref="C7:E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view="pageBreakPreview" zoomScale="60" workbookViewId="0">
      <selection activeCell="F4" sqref="F4"/>
    </sheetView>
  </sheetViews>
  <sheetFormatPr defaultRowHeight="15"/>
  <cols>
    <col min="2" max="2" width="74.28515625" customWidth="1"/>
    <col min="3" max="3" width="29.140625" customWidth="1"/>
    <col min="4" max="4" width="47.7109375" customWidth="1"/>
  </cols>
  <sheetData>
    <row r="1" spans="1:4">
      <c r="A1" s="2"/>
      <c r="B1" s="3" t="s">
        <v>385</v>
      </c>
      <c r="C1" s="2"/>
      <c r="D1" s="10"/>
    </row>
    <row r="3" spans="1:4" ht="18.75">
      <c r="A3" s="2"/>
      <c r="B3" s="308" t="s">
        <v>359</v>
      </c>
      <c r="C3" s="308"/>
      <c r="D3" s="308"/>
    </row>
    <row r="4" spans="1:4" ht="15.75">
      <c r="A4" s="2"/>
      <c r="B4" s="4"/>
      <c r="C4" s="2"/>
      <c r="D4" s="2"/>
    </row>
    <row r="5" spans="1:4">
      <c r="A5" s="2"/>
      <c r="B5" s="5"/>
      <c r="C5" s="2"/>
      <c r="D5" s="2"/>
    </row>
    <row r="6" spans="1:4" s="61" customFormat="1" ht="30.75" customHeight="1">
      <c r="A6" s="300">
        <v>1</v>
      </c>
      <c r="B6" s="301" t="s">
        <v>0</v>
      </c>
      <c r="C6" s="302"/>
      <c r="D6" s="303"/>
    </row>
    <row r="7" spans="1:4" ht="15.75" thickBot="1">
      <c r="A7" s="1">
        <v>2</v>
      </c>
      <c r="B7" s="14" t="s">
        <v>1</v>
      </c>
      <c r="C7" s="1" t="s">
        <v>2</v>
      </c>
      <c r="D7" s="304" t="s">
        <v>3</v>
      </c>
    </row>
    <row r="8" spans="1:4" ht="42.75" customHeight="1" thickBot="1">
      <c r="A8" s="19">
        <v>3</v>
      </c>
      <c r="B8" s="20" t="s">
        <v>4</v>
      </c>
      <c r="C8" s="21"/>
      <c r="D8" s="22">
        <f>D10+D15+D16+D17+D18</f>
        <v>21208756</v>
      </c>
    </row>
    <row r="9" spans="1:4" ht="12.75" customHeight="1">
      <c r="A9" s="16">
        <v>4</v>
      </c>
      <c r="B9" s="17" t="s">
        <v>5</v>
      </c>
      <c r="C9" s="16"/>
      <c r="D9" s="18"/>
    </row>
    <row r="10" spans="1:4" ht="18.75" customHeight="1">
      <c r="A10" s="6">
        <v>5</v>
      </c>
      <c r="B10" s="7" t="s">
        <v>6</v>
      </c>
      <c r="C10" s="6" t="s">
        <v>7</v>
      </c>
      <c r="D10" s="11">
        <f>SUM(D11:D14)</f>
        <v>15306062</v>
      </c>
    </row>
    <row r="11" spans="1:4">
      <c r="A11" s="6">
        <v>6</v>
      </c>
      <c r="B11" s="8" t="s">
        <v>8</v>
      </c>
      <c r="C11" s="6" t="s">
        <v>7</v>
      </c>
      <c r="D11" s="12">
        <v>4510800</v>
      </c>
    </row>
    <row r="12" spans="1:4" ht="12.75" customHeight="1">
      <c r="A12" s="6">
        <v>7</v>
      </c>
      <c r="B12" s="8" t="s">
        <v>9</v>
      </c>
      <c r="C12" s="6" t="s">
        <v>10</v>
      </c>
      <c r="D12" s="12">
        <v>4576000</v>
      </c>
    </row>
    <row r="13" spans="1:4">
      <c r="A13" s="6">
        <v>8</v>
      </c>
      <c r="B13" s="8" t="s">
        <v>11</v>
      </c>
      <c r="C13" s="6" t="s">
        <v>7</v>
      </c>
      <c r="D13" s="13">
        <v>3293232</v>
      </c>
    </row>
    <row r="14" spans="1:4">
      <c r="A14" s="6">
        <v>9</v>
      </c>
      <c r="B14" s="8" t="s">
        <v>12</v>
      </c>
      <c r="C14" s="6" t="s">
        <v>10</v>
      </c>
      <c r="D14" s="12">
        <v>2926030</v>
      </c>
    </row>
    <row r="15" spans="1:4">
      <c r="A15" s="6">
        <v>10</v>
      </c>
      <c r="B15" s="9" t="s">
        <v>13</v>
      </c>
      <c r="C15" s="6" t="s">
        <v>7</v>
      </c>
      <c r="D15" s="11">
        <v>4859869</v>
      </c>
    </row>
    <row r="16" spans="1:4">
      <c r="A16" s="6">
        <v>11</v>
      </c>
      <c r="B16" s="9" t="s">
        <v>14</v>
      </c>
      <c r="C16" s="6" t="s">
        <v>15</v>
      </c>
      <c r="D16" s="11">
        <v>15300</v>
      </c>
    </row>
    <row r="17" spans="1:4">
      <c r="A17" s="6">
        <v>12</v>
      </c>
      <c r="B17" s="7" t="s">
        <v>16</v>
      </c>
      <c r="C17" s="6" t="s">
        <v>17</v>
      </c>
      <c r="D17" s="11">
        <v>2725</v>
      </c>
    </row>
    <row r="18" spans="1:4" ht="15.75" thickBot="1">
      <c r="A18" s="23">
        <v>13</v>
      </c>
      <c r="B18" s="14" t="s">
        <v>138</v>
      </c>
      <c r="C18" s="23"/>
      <c r="D18" s="15">
        <v>1024800</v>
      </c>
    </row>
    <row r="19" spans="1:4" ht="27" thickBot="1">
      <c r="A19" s="19">
        <v>1</v>
      </c>
      <c r="B19" s="20" t="s">
        <v>18</v>
      </c>
      <c r="C19" s="21"/>
      <c r="D19" s="22">
        <v>9566000</v>
      </c>
    </row>
    <row r="20" spans="1:4">
      <c r="A20" s="16">
        <v>2</v>
      </c>
      <c r="B20" s="17" t="s">
        <v>19</v>
      </c>
      <c r="C20" s="16" t="s">
        <v>7</v>
      </c>
      <c r="D20" s="18">
        <v>9566000</v>
      </c>
    </row>
    <row r="21" spans="1:4">
      <c r="A21" s="6">
        <v>3</v>
      </c>
      <c r="B21" s="8" t="s">
        <v>126</v>
      </c>
      <c r="C21" s="6" t="s">
        <v>7</v>
      </c>
      <c r="D21" s="59">
        <f>SUM(D22:D24)</f>
        <v>0</v>
      </c>
    </row>
    <row r="22" spans="1:4">
      <c r="A22" s="6">
        <v>4</v>
      </c>
      <c r="B22" s="8" t="s">
        <v>20</v>
      </c>
      <c r="C22" s="6" t="s">
        <v>21</v>
      </c>
      <c r="D22" s="12"/>
    </row>
    <row r="23" spans="1:4">
      <c r="A23" s="6">
        <v>5</v>
      </c>
      <c r="B23" s="8" t="s">
        <v>22</v>
      </c>
      <c r="C23" s="6" t="s">
        <v>7</v>
      </c>
      <c r="D23" s="12">
        <v>0</v>
      </c>
    </row>
    <row r="24" spans="1:4">
      <c r="A24" s="6">
        <v>6</v>
      </c>
      <c r="B24" s="8" t="s">
        <v>23</v>
      </c>
      <c r="C24" s="6" t="s">
        <v>7</v>
      </c>
      <c r="D24" s="12"/>
    </row>
    <row r="25" spans="1:4" ht="15.75" thickBot="1">
      <c r="A25" s="23">
        <v>7</v>
      </c>
      <c r="B25" s="24"/>
      <c r="C25" s="23"/>
      <c r="D25" s="25"/>
    </row>
    <row r="26" spans="1:4" ht="27" thickBot="1">
      <c r="A26" s="19">
        <v>8</v>
      </c>
      <c r="B26" s="20" t="s">
        <v>24</v>
      </c>
      <c r="C26" s="21"/>
      <c r="D26" s="27">
        <v>1800000</v>
      </c>
    </row>
    <row r="27" spans="1:4">
      <c r="A27" s="16">
        <v>9</v>
      </c>
      <c r="B27" s="17"/>
      <c r="C27" s="16"/>
      <c r="D27" s="26"/>
    </row>
    <row r="28" spans="1:4" ht="15.75" thickBot="1">
      <c r="A28" s="23">
        <v>10</v>
      </c>
      <c r="B28" s="24"/>
      <c r="C28" s="23"/>
      <c r="D28" s="25"/>
    </row>
    <row r="29" spans="1:4" ht="16.5" thickBot="1">
      <c r="A29" s="19">
        <v>11</v>
      </c>
      <c r="B29" s="28" t="s">
        <v>127</v>
      </c>
      <c r="C29" s="29"/>
      <c r="D29" s="30">
        <f>SUM(D8,D19,D26)</f>
        <v>32574756</v>
      </c>
    </row>
  </sheetData>
  <mergeCells count="1">
    <mergeCell ref="B3:D3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view="pageBreakPreview" zoomScale="60" workbookViewId="0">
      <selection activeCell="C50" sqref="C50"/>
    </sheetView>
  </sheetViews>
  <sheetFormatPr defaultRowHeight="15"/>
  <cols>
    <col min="1" max="1" width="9.28515625" customWidth="1"/>
    <col min="2" max="2" width="91.28515625" customWidth="1"/>
    <col min="3" max="3" width="29.140625" customWidth="1"/>
    <col min="4" max="4" width="30.140625" style="2" customWidth="1"/>
    <col min="5" max="5" width="12.28515625" bestFit="1" customWidth="1"/>
    <col min="7" max="7" width="11.140625" bestFit="1" customWidth="1"/>
  </cols>
  <sheetData>
    <row r="1" spans="1:4">
      <c r="A1" s="309" t="s">
        <v>380</v>
      </c>
      <c r="B1" s="309"/>
      <c r="C1" s="309"/>
      <c r="D1"/>
    </row>
    <row r="2" spans="1:4" s="2" customFormat="1" ht="15.75" thickBot="1">
      <c r="A2" s="266"/>
      <c r="B2" s="266"/>
      <c r="C2" s="266"/>
    </row>
    <row r="3" spans="1:4" s="61" customFormat="1" ht="15.75" thickBot="1">
      <c r="A3" s="310" t="s">
        <v>27</v>
      </c>
      <c r="B3" s="310"/>
      <c r="C3" s="265" t="s">
        <v>370</v>
      </c>
      <c r="D3" s="265" t="s">
        <v>371</v>
      </c>
    </row>
    <row r="4" spans="1:4" ht="15.75" thickBot="1">
      <c r="A4" s="264" t="s">
        <v>25</v>
      </c>
      <c r="B4" s="43"/>
      <c r="C4" s="43"/>
      <c r="D4" s="43"/>
    </row>
    <row r="5" spans="1:4" ht="15.75" thickBot="1">
      <c r="A5" s="311" t="s">
        <v>26</v>
      </c>
      <c r="B5" s="312"/>
      <c r="C5" s="253">
        <f>SUM(C6,C16)</f>
        <v>100803731</v>
      </c>
      <c r="D5" s="253">
        <f>SUM(D6,D16)</f>
        <v>97298656</v>
      </c>
    </row>
    <row r="6" spans="1:4" s="2" customFormat="1">
      <c r="A6" s="313" t="s">
        <v>129</v>
      </c>
      <c r="B6" s="313"/>
      <c r="C6" s="220">
        <f>C8+C9+C10+C11+C12+C13+C15</f>
        <v>67176000</v>
      </c>
      <c r="D6" s="220">
        <f>D8+D9+D10+D11+D12+D13+D15</f>
        <v>63676000</v>
      </c>
    </row>
    <row r="7" spans="1:4">
      <c r="A7" s="32"/>
      <c r="B7" s="31" t="s">
        <v>28</v>
      </c>
      <c r="C7" s="34">
        <f>SUM(C8:C10)</f>
        <v>60021000</v>
      </c>
      <c r="D7" s="34">
        <f>SUM(D8:D10)</f>
        <v>60021000</v>
      </c>
    </row>
    <row r="8" spans="1:4">
      <c r="A8" s="32"/>
      <c r="B8" s="31" t="s">
        <v>29</v>
      </c>
      <c r="C8" s="36">
        <v>5000000</v>
      </c>
      <c r="D8" s="36">
        <v>5000000</v>
      </c>
    </row>
    <row r="9" spans="1:4">
      <c r="A9" s="32"/>
      <c r="B9" s="31" t="s">
        <v>30</v>
      </c>
      <c r="C9" s="36">
        <v>55000000</v>
      </c>
      <c r="D9" s="36">
        <v>55000000</v>
      </c>
    </row>
    <row r="10" spans="1:4">
      <c r="A10" s="32"/>
      <c r="B10" s="31" t="s">
        <v>31</v>
      </c>
      <c r="C10" s="36">
        <v>21000</v>
      </c>
      <c r="D10" s="36">
        <v>21000</v>
      </c>
    </row>
    <row r="11" spans="1:4">
      <c r="A11" s="32"/>
      <c r="B11" s="31" t="s">
        <v>32</v>
      </c>
      <c r="C11" s="34">
        <v>449000</v>
      </c>
      <c r="D11" s="34">
        <v>449000</v>
      </c>
    </row>
    <row r="12" spans="1:4">
      <c r="A12" s="32"/>
      <c r="B12" s="31" t="s">
        <v>33</v>
      </c>
      <c r="C12" s="34">
        <v>3000000</v>
      </c>
      <c r="D12" s="34">
        <v>3000000</v>
      </c>
    </row>
    <row r="13" spans="1:4">
      <c r="A13" s="32"/>
      <c r="B13" s="31" t="s">
        <v>34</v>
      </c>
      <c r="C13" s="34">
        <v>3500000</v>
      </c>
      <c r="D13" s="34">
        <v>0</v>
      </c>
    </row>
    <row r="14" spans="1:4">
      <c r="A14" s="32"/>
      <c r="B14" s="33"/>
      <c r="C14" s="34"/>
      <c r="D14" s="34"/>
    </row>
    <row r="15" spans="1:4">
      <c r="A15" s="32"/>
      <c r="B15" s="31" t="s">
        <v>35</v>
      </c>
      <c r="C15" s="34">
        <v>206000</v>
      </c>
      <c r="D15" s="34">
        <v>206000</v>
      </c>
    </row>
    <row r="16" spans="1:4">
      <c r="A16" s="314" t="s">
        <v>130</v>
      </c>
      <c r="B16" s="314"/>
      <c r="C16" s="34">
        <f>SUM(C19,C18,C17,C20)</f>
        <v>33627731</v>
      </c>
      <c r="D16" s="34">
        <f>SUM(D19,D18,D17,D20)</f>
        <v>33622656</v>
      </c>
    </row>
    <row r="17" spans="1:8">
      <c r="A17" s="32"/>
      <c r="B17" s="35" t="s">
        <v>36</v>
      </c>
      <c r="C17" s="36">
        <v>21213831</v>
      </c>
      <c r="D17" s="36">
        <v>21208756</v>
      </c>
    </row>
    <row r="18" spans="1:8">
      <c r="A18" s="32"/>
      <c r="B18" s="32" t="s">
        <v>37</v>
      </c>
      <c r="C18" s="36">
        <f>'1. melléklet'!D19</f>
        <v>9566000</v>
      </c>
      <c r="D18" s="36">
        <v>9566000</v>
      </c>
    </row>
    <row r="19" spans="1:8">
      <c r="A19" s="32"/>
      <c r="B19" s="32" t="s">
        <v>38</v>
      </c>
      <c r="C19" s="36">
        <f>'1. melléklet'!D26</f>
        <v>1800000</v>
      </c>
      <c r="D19" s="36">
        <v>1800000</v>
      </c>
    </row>
    <row r="20" spans="1:8" s="2" customFormat="1" ht="15.75" thickBot="1">
      <c r="A20" s="38"/>
      <c r="B20" s="38" t="s">
        <v>128</v>
      </c>
      <c r="C20" s="79">
        <v>1047900</v>
      </c>
      <c r="D20" s="79">
        <v>1047900</v>
      </c>
    </row>
    <row r="21" spans="1:8" ht="15.75" thickBot="1">
      <c r="A21" s="311" t="s">
        <v>133</v>
      </c>
      <c r="B21" s="318"/>
      <c r="C21" s="212">
        <f xml:space="preserve"> C22+C26+C28</f>
        <v>76501676</v>
      </c>
      <c r="D21" s="212">
        <f xml:space="preserve"> D22+D26+D28+D29</f>
        <v>172175551</v>
      </c>
      <c r="E21" s="45"/>
      <c r="F21" s="45"/>
      <c r="G21" s="45"/>
      <c r="H21" s="45"/>
    </row>
    <row r="22" spans="1:8">
      <c r="A22" s="39"/>
      <c r="B22" s="40" t="s">
        <v>134</v>
      </c>
      <c r="C22" s="213">
        <f>C23+C24+C25</f>
        <v>59237314</v>
      </c>
      <c r="D22" s="213">
        <f>D23+D24+D25</f>
        <v>59237314</v>
      </c>
      <c r="E22" s="45"/>
      <c r="F22" s="45"/>
      <c r="G22" s="309"/>
      <c r="H22" s="309"/>
    </row>
    <row r="23" spans="1:8" s="2" customFormat="1">
      <c r="A23" s="39"/>
      <c r="B23" s="37" t="s">
        <v>328</v>
      </c>
      <c r="C23" s="208">
        <v>41321314</v>
      </c>
      <c r="D23" s="208">
        <v>41321314</v>
      </c>
      <c r="E23" s="45"/>
      <c r="F23" s="45"/>
      <c r="G23" s="205"/>
      <c r="H23" s="205"/>
    </row>
    <row r="24" spans="1:8" s="2" customFormat="1">
      <c r="A24" s="39"/>
      <c r="B24" s="37"/>
      <c r="C24" s="208"/>
      <c r="D24" s="208"/>
      <c r="E24" s="45"/>
      <c r="F24" s="45"/>
      <c r="G24" s="205"/>
      <c r="H24" s="205"/>
    </row>
    <row r="25" spans="1:8" s="2" customFormat="1">
      <c r="A25" s="39"/>
      <c r="B25" s="37" t="s">
        <v>334</v>
      </c>
      <c r="C25" s="208">
        <f>13930800+3985200</f>
        <v>17916000</v>
      </c>
      <c r="D25" s="208">
        <f>13930800+3985200</f>
        <v>17916000</v>
      </c>
      <c r="E25" s="45"/>
      <c r="F25" s="45"/>
      <c r="G25" s="209"/>
      <c r="H25" s="209"/>
    </row>
    <row r="26" spans="1:8" s="61" customFormat="1">
      <c r="A26" s="31"/>
      <c r="B26" s="216" t="s">
        <v>135</v>
      </c>
      <c r="C26" s="34">
        <f>C27</f>
        <v>2656362</v>
      </c>
      <c r="D26" s="34">
        <f>D27</f>
        <v>2656362</v>
      </c>
      <c r="E26" s="217"/>
      <c r="F26" s="217"/>
      <c r="G26" s="217"/>
      <c r="H26" s="217"/>
    </row>
    <row r="27" spans="1:8">
      <c r="A27" s="32"/>
      <c r="B27" s="37" t="s">
        <v>328</v>
      </c>
      <c r="C27" s="36">
        <v>2656362</v>
      </c>
      <c r="D27" s="36">
        <v>2656362</v>
      </c>
      <c r="E27" s="45"/>
      <c r="F27" s="45"/>
      <c r="G27" s="45"/>
      <c r="H27" s="45"/>
    </row>
    <row r="28" spans="1:8">
      <c r="A28" s="32"/>
      <c r="B28" s="37" t="s">
        <v>136</v>
      </c>
      <c r="C28" s="34">
        <f>'9. melléklet'!F24</f>
        <v>14608000</v>
      </c>
      <c r="D28" s="34">
        <v>14608000</v>
      </c>
      <c r="E28" s="61"/>
    </row>
    <row r="29" spans="1:8">
      <c r="A29" s="32"/>
      <c r="B29" s="37" t="s">
        <v>377</v>
      </c>
      <c r="C29" s="36">
        <v>0</v>
      </c>
      <c r="D29" s="36">
        <v>95673875</v>
      </c>
    </row>
    <row r="30" spans="1:8">
      <c r="A30" s="32"/>
      <c r="B30" s="37" t="s">
        <v>131</v>
      </c>
      <c r="C30" s="36">
        <v>0</v>
      </c>
      <c r="D30" s="36">
        <v>0</v>
      </c>
      <c r="G30" s="61"/>
    </row>
    <row r="31" spans="1:8">
      <c r="A31" s="32"/>
      <c r="B31" s="37"/>
      <c r="C31" s="36"/>
      <c r="D31" s="36"/>
    </row>
    <row r="32" spans="1:8">
      <c r="A32" s="314">
        <v>10</v>
      </c>
      <c r="B32" s="314"/>
      <c r="C32" s="60">
        <f>SUM(C5,C21)</f>
        <v>177305407</v>
      </c>
      <c r="D32" s="60">
        <f>SUM(D5,D21)</f>
        <v>269474207</v>
      </c>
    </row>
    <row r="33" spans="1:4" ht="15.75" thickBot="1">
      <c r="A33" s="319"/>
      <c r="B33" s="319"/>
      <c r="C33" s="44"/>
      <c r="D33" s="44"/>
    </row>
    <row r="34" spans="1:4" ht="15.75" thickBot="1">
      <c r="A34" s="311" t="s">
        <v>44</v>
      </c>
      <c r="B34" s="312"/>
      <c r="C34" s="221">
        <f>SUM(C35:C36)</f>
        <v>73911255</v>
      </c>
      <c r="D34" s="221">
        <f>SUM(D35:D36)</f>
        <v>73228566</v>
      </c>
    </row>
    <row r="35" spans="1:4">
      <c r="A35" s="39"/>
      <c r="B35" s="39" t="s">
        <v>45</v>
      </c>
      <c r="C35" s="222">
        <v>72608062</v>
      </c>
      <c r="D35" s="222">
        <v>71925373</v>
      </c>
    </row>
    <row r="36" spans="1:4" s="2" customFormat="1">
      <c r="A36" s="39"/>
      <c r="B36" s="39" t="s">
        <v>132</v>
      </c>
      <c r="C36" s="222">
        <f>'kiadás részletező'!E77</f>
        <v>1303193</v>
      </c>
      <c r="D36" s="222">
        <v>1303193</v>
      </c>
    </row>
    <row r="37" spans="1:4">
      <c r="A37" s="314" t="s">
        <v>46</v>
      </c>
      <c r="B37" s="314"/>
      <c r="C37" s="34">
        <f>SUM(C32,C34)</f>
        <v>251216662</v>
      </c>
      <c r="D37" s="34">
        <f>SUM(D32,D34)</f>
        <v>342702773</v>
      </c>
    </row>
    <row r="38" spans="1:4" ht="15.75" thickBot="1">
      <c r="A38" s="315" t="s">
        <v>47</v>
      </c>
      <c r="B38" s="315"/>
      <c r="C38" s="44">
        <v>0</v>
      </c>
      <c r="D38" s="44">
        <v>0</v>
      </c>
    </row>
    <row r="39" spans="1:4" ht="15.75" thickBot="1">
      <c r="A39" s="316" t="s">
        <v>48</v>
      </c>
      <c r="B39" s="317"/>
      <c r="C39" s="63">
        <f>SUM(C37:C38)</f>
        <v>251216662</v>
      </c>
      <c r="D39" s="63">
        <f>SUM(D37:D38)</f>
        <v>342702773</v>
      </c>
    </row>
  </sheetData>
  <mergeCells count="13">
    <mergeCell ref="A38:B38"/>
    <mergeCell ref="A39:B39"/>
    <mergeCell ref="A21:B21"/>
    <mergeCell ref="A32:B32"/>
    <mergeCell ref="A33:B33"/>
    <mergeCell ref="A34:B34"/>
    <mergeCell ref="A37:B37"/>
    <mergeCell ref="G22:H22"/>
    <mergeCell ref="A1:C1"/>
    <mergeCell ref="A3:B3"/>
    <mergeCell ref="A5:B5"/>
    <mergeCell ref="A6:B6"/>
    <mergeCell ref="A16:B1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view="pageBreakPreview" zoomScale="60" workbookViewId="0">
      <selection activeCell="E18" sqref="E18"/>
    </sheetView>
  </sheetViews>
  <sheetFormatPr defaultRowHeight="15"/>
  <cols>
    <col min="2" max="2" width="55.42578125" customWidth="1"/>
    <col min="3" max="3" width="34.140625" customWidth="1"/>
    <col min="4" max="4" width="31.5703125" style="2" customWidth="1"/>
    <col min="5" max="5" width="9.85546875" bestFit="1" customWidth="1"/>
  </cols>
  <sheetData>
    <row r="1" spans="1:7" ht="15.75">
      <c r="A1" s="320" t="s">
        <v>382</v>
      </c>
      <c r="B1" s="321"/>
      <c r="C1" s="321"/>
      <c r="D1" s="322"/>
    </row>
    <row r="2" spans="1:7" s="2" customFormat="1" ht="15.75" thickBot="1">
      <c r="A2" s="266"/>
      <c r="B2" s="266"/>
      <c r="C2" s="266"/>
      <c r="D2" s="299"/>
    </row>
    <row r="3" spans="1:7" s="61" customFormat="1" ht="15.75" thickBot="1">
      <c r="A3" s="310" t="s">
        <v>27</v>
      </c>
      <c r="B3" s="310"/>
      <c r="C3" s="265" t="s">
        <v>370</v>
      </c>
      <c r="D3" s="265" t="s">
        <v>371</v>
      </c>
    </row>
    <row r="4" spans="1:7" ht="15.75" thickBot="1">
      <c r="A4" s="264" t="s">
        <v>25</v>
      </c>
      <c r="B4" s="43"/>
      <c r="C4" s="43"/>
      <c r="D4" s="43"/>
    </row>
    <row r="5" spans="1:7" ht="15.75" thickBot="1">
      <c r="A5" s="325" t="s">
        <v>49</v>
      </c>
      <c r="B5" s="326"/>
      <c r="C5" s="227" t="s">
        <v>370</v>
      </c>
      <c r="D5" s="228" t="s">
        <v>371</v>
      </c>
    </row>
    <row r="6" spans="1:7" ht="15.75">
      <c r="A6" s="323" t="s">
        <v>50</v>
      </c>
      <c r="B6" s="324"/>
      <c r="C6" s="66">
        <v>190067567</v>
      </c>
      <c r="D6" s="66">
        <f>SUM(D7:D11)</f>
        <v>197088962</v>
      </c>
      <c r="E6" s="80"/>
      <c r="F6" s="80"/>
      <c r="G6" s="80"/>
    </row>
    <row r="7" spans="1:7">
      <c r="A7" s="39"/>
      <c r="B7" s="39" t="s">
        <v>51</v>
      </c>
      <c r="C7" s="69">
        <v>69803526</v>
      </c>
      <c r="D7" s="69">
        <f>'kiadás részletező'!AB15</f>
        <v>73548421</v>
      </c>
      <c r="E7" s="80"/>
      <c r="F7" s="80"/>
      <c r="G7" s="80"/>
    </row>
    <row r="8" spans="1:7">
      <c r="A8" s="32"/>
      <c r="B8" s="32" t="s">
        <v>52</v>
      </c>
      <c r="C8" s="69">
        <v>10043214</v>
      </c>
      <c r="D8" s="69">
        <f>'kiadás részletező'!AB20</f>
        <v>10767714</v>
      </c>
      <c r="E8" s="80"/>
      <c r="F8" s="80"/>
      <c r="G8" s="80"/>
    </row>
    <row r="9" spans="1:7">
      <c r="A9" s="32"/>
      <c r="B9" s="32" t="s">
        <v>53</v>
      </c>
      <c r="C9" s="167">
        <v>86820065</v>
      </c>
      <c r="D9" s="229">
        <f>'kiadás részletező'!AB59</f>
        <v>94176065</v>
      </c>
      <c r="E9" s="80"/>
      <c r="F9" s="80"/>
      <c r="G9" s="80"/>
    </row>
    <row r="10" spans="1:7">
      <c r="A10" s="32"/>
      <c r="B10" s="32" t="s">
        <v>54</v>
      </c>
      <c r="C10" s="69">
        <v>9566000</v>
      </c>
      <c r="D10" s="69">
        <f>'kiadás részletező'!AB60+'kiadás részletező'!AB61</f>
        <v>4566000</v>
      </c>
      <c r="E10" s="80"/>
      <c r="F10" s="80"/>
      <c r="G10" s="80"/>
    </row>
    <row r="11" spans="1:7">
      <c r="A11" s="32"/>
      <c r="B11" s="32" t="s">
        <v>55</v>
      </c>
      <c r="C11" s="69">
        <v>13834762</v>
      </c>
      <c r="D11" s="69">
        <f xml:space="preserve">  'kiadás részletező'!AB62+'kiadás részletező'!AB63+'kiadás részletező'!AB64+'kiadás részletező'!AB65+'kiadás részletező'!AB66+'kiadás részletező'!AB68+'kiadás részletező'!AB67</f>
        <v>14030762</v>
      </c>
      <c r="E11" s="80"/>
      <c r="F11" s="80"/>
      <c r="G11" s="80"/>
    </row>
    <row r="12" spans="1:7" ht="15.75" thickBot="1">
      <c r="A12" s="38"/>
      <c r="B12" s="38"/>
      <c r="C12" s="67"/>
      <c r="D12" s="67"/>
      <c r="E12" s="80"/>
      <c r="F12" s="80"/>
      <c r="G12" s="80"/>
    </row>
    <row r="13" spans="1:7" ht="16.5" thickBot="1">
      <c r="A13" s="325" t="s">
        <v>57</v>
      </c>
      <c r="B13" s="326"/>
      <c r="C13" s="250">
        <f>SUM(C14,C16)</f>
        <v>16907337</v>
      </c>
      <c r="D13" s="251">
        <f>SUM(D14,D16)</f>
        <v>107921792</v>
      </c>
      <c r="E13" s="80"/>
      <c r="F13" s="80"/>
      <c r="G13" s="80"/>
    </row>
    <row r="14" spans="1:7">
      <c r="A14" s="323" t="s">
        <v>58</v>
      </c>
      <c r="B14" s="324"/>
      <c r="C14" s="68">
        <v>16059166</v>
      </c>
      <c r="D14" s="68">
        <f>D15</f>
        <v>106987041</v>
      </c>
      <c r="E14" s="80"/>
      <c r="F14" s="80"/>
      <c r="G14" s="80"/>
    </row>
    <row r="15" spans="1:7">
      <c r="A15" s="32"/>
      <c r="B15" s="32" t="s">
        <v>139</v>
      </c>
      <c r="C15" s="69">
        <v>16059166</v>
      </c>
      <c r="D15" s="69">
        <f>'kiadás részletező'!AB70+'kiadás részletező'!AB73+'kiadás részletező'!AB75+'kiadás részletező'!AB74+'kiadás részletező'!R72</f>
        <v>106987041</v>
      </c>
      <c r="E15" s="80"/>
      <c r="F15" s="80"/>
      <c r="G15" s="80"/>
    </row>
    <row r="16" spans="1:7">
      <c r="A16" s="327" t="s">
        <v>59</v>
      </c>
      <c r="B16" s="328"/>
      <c r="C16" s="69">
        <v>848171</v>
      </c>
      <c r="D16" s="69">
        <f>D17</f>
        <v>934751</v>
      </c>
      <c r="E16" s="80"/>
      <c r="F16" s="80"/>
      <c r="G16" s="80"/>
    </row>
    <row r="17" spans="1:5" ht="15.75" thickBot="1">
      <c r="A17" s="38"/>
      <c r="B17" s="38" t="s">
        <v>60</v>
      </c>
      <c r="C17" s="67">
        <v>848171</v>
      </c>
      <c r="D17" s="67">
        <f>'kiadás részletező'!AB71</f>
        <v>934751</v>
      </c>
    </row>
    <row r="18" spans="1:5" ht="15.75" thickBot="1">
      <c r="A18" s="325" t="s">
        <v>61</v>
      </c>
      <c r="B18" s="326"/>
      <c r="C18" s="65">
        <f>C19</f>
        <v>42938565</v>
      </c>
      <c r="D18" s="65">
        <f>D19</f>
        <v>31223268</v>
      </c>
    </row>
    <row r="19" spans="1:5">
      <c r="A19" s="39"/>
      <c r="B19" s="39" t="s">
        <v>62</v>
      </c>
      <c r="C19" s="68">
        <v>42938565</v>
      </c>
      <c r="D19" s="68">
        <f>'kiadás részletező'!AB79</f>
        <v>31223268</v>
      </c>
    </row>
    <row r="20" spans="1:5">
      <c r="A20" s="32"/>
      <c r="B20" s="32" t="s">
        <v>63</v>
      </c>
      <c r="C20" s="69">
        <v>0</v>
      </c>
      <c r="D20" s="69">
        <v>0</v>
      </c>
    </row>
    <row r="21" spans="1:5">
      <c r="A21" s="32"/>
      <c r="B21" s="41" t="s">
        <v>64</v>
      </c>
      <c r="C21" s="69"/>
      <c r="D21" s="69"/>
    </row>
    <row r="22" spans="1:5" ht="15.75" thickBot="1">
      <c r="A22" s="38"/>
      <c r="B22" s="42" t="s">
        <v>65</v>
      </c>
      <c r="C22" s="67"/>
      <c r="D22" s="67"/>
    </row>
    <row r="23" spans="1:5" ht="15.75" thickBot="1">
      <c r="A23" s="325" t="s">
        <v>66</v>
      </c>
      <c r="B23" s="326"/>
      <c r="C23" s="65">
        <f>SUM(C6,C13,C18)</f>
        <v>249913469</v>
      </c>
      <c r="D23" s="65">
        <f>SUM(D6,D13,D18)</f>
        <v>336234022</v>
      </c>
      <c r="E23" s="64"/>
    </row>
    <row r="24" spans="1:5" ht="15.75" thickBot="1">
      <c r="A24" s="325" t="s">
        <v>67</v>
      </c>
      <c r="B24" s="326"/>
      <c r="C24" s="65"/>
      <c r="D24" s="65"/>
    </row>
    <row r="25" spans="1:5" s="2" customFormat="1" ht="15.75" thickBot="1">
      <c r="A25" s="226"/>
      <c r="B25" s="252" t="s">
        <v>378</v>
      </c>
      <c r="C25" s="238">
        <v>0</v>
      </c>
      <c r="D25" s="238">
        <v>5165558</v>
      </c>
    </row>
    <row r="26" spans="1:5" ht="15.75" thickBot="1">
      <c r="A26" s="43"/>
      <c r="B26" s="43" t="s">
        <v>278</v>
      </c>
      <c r="C26" s="70">
        <v>1303193</v>
      </c>
      <c r="D26" s="70">
        <f>'kiadás részletező'!E77</f>
        <v>1303193</v>
      </c>
    </row>
    <row r="27" spans="1:5" ht="15.75" thickBot="1">
      <c r="A27" s="329" t="s">
        <v>69</v>
      </c>
      <c r="B27" s="330"/>
      <c r="C27" s="71">
        <f>SUM(C23,C26)</f>
        <v>251216662</v>
      </c>
      <c r="D27" s="71">
        <f>SUM(D23,D26)+D25</f>
        <v>342702773</v>
      </c>
    </row>
    <row r="28" spans="1:5">
      <c r="A28" s="45"/>
      <c r="B28" s="45"/>
      <c r="C28" s="45"/>
      <c r="D28" s="45"/>
    </row>
    <row r="29" spans="1:5">
      <c r="A29" s="45"/>
      <c r="B29" s="45"/>
      <c r="C29" s="180"/>
      <c r="D29" s="180"/>
    </row>
    <row r="30" spans="1:5">
      <c r="A30" s="45"/>
      <c r="B30" s="45"/>
      <c r="C30" s="45"/>
      <c r="D30" s="45"/>
    </row>
    <row r="31" spans="1:5">
      <c r="A31" s="45"/>
      <c r="B31" s="45"/>
      <c r="C31" s="45"/>
      <c r="D31" s="45"/>
    </row>
    <row r="32" spans="1:5">
      <c r="A32" s="45"/>
      <c r="B32" s="45"/>
      <c r="C32" s="45"/>
      <c r="D32" s="45"/>
    </row>
  </sheetData>
  <mergeCells count="11">
    <mergeCell ref="A16:B16"/>
    <mergeCell ref="A18:B18"/>
    <mergeCell ref="A23:B23"/>
    <mergeCell ref="A24:B24"/>
    <mergeCell ref="A27:B27"/>
    <mergeCell ref="A1:D1"/>
    <mergeCell ref="A14:B14"/>
    <mergeCell ref="A3:B3"/>
    <mergeCell ref="A6:B6"/>
    <mergeCell ref="A5:B5"/>
    <mergeCell ref="A13:B1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zoomScale="60" workbookViewId="0">
      <selection activeCell="C18" sqref="C18"/>
    </sheetView>
  </sheetViews>
  <sheetFormatPr defaultRowHeight="15"/>
  <cols>
    <col min="1" max="1" width="19.140625" customWidth="1"/>
    <col min="2" max="2" width="41.5703125" customWidth="1"/>
    <col min="3" max="3" width="77.42578125" customWidth="1"/>
  </cols>
  <sheetData>
    <row r="1" spans="1:3" s="61" customFormat="1">
      <c r="A1" s="319" t="s">
        <v>343</v>
      </c>
      <c r="B1" s="319"/>
      <c r="C1" s="319"/>
    </row>
    <row r="2" spans="1:3" s="61" customFormat="1" ht="15.75" thickBot="1">
      <c r="A2" s="266"/>
      <c r="B2" s="266"/>
      <c r="C2" s="266"/>
    </row>
    <row r="3" spans="1:3" ht="15.75" thickBot="1">
      <c r="A3" s="331" t="s">
        <v>27</v>
      </c>
      <c r="B3" s="331"/>
      <c r="C3" s="43" t="s">
        <v>360</v>
      </c>
    </row>
    <row r="4" spans="1:3" ht="15.75" thickBot="1">
      <c r="A4" s="311" t="s">
        <v>46</v>
      </c>
      <c r="B4" s="318"/>
      <c r="C4" s="212">
        <f>'2. melléklet'!D39</f>
        <v>342702773</v>
      </c>
    </row>
    <row r="5" spans="1:3" ht="15.75" thickBot="1">
      <c r="A5" s="43"/>
      <c r="B5" s="43" t="s">
        <v>70</v>
      </c>
      <c r="C5" s="212">
        <f>'2. melléklet'!D32</f>
        <v>269474207</v>
      </c>
    </row>
    <row r="6" spans="1:3" ht="15.75" thickBot="1">
      <c r="A6" s="311" t="s">
        <v>71</v>
      </c>
      <c r="B6" s="318"/>
      <c r="C6" s="212">
        <f>'3. melléklet'!D27</f>
        <v>342702773</v>
      </c>
    </row>
    <row r="7" spans="1:3">
      <c r="A7" s="39"/>
      <c r="B7" s="39" t="s">
        <v>72</v>
      </c>
      <c r="C7" s="218">
        <f>C6-C8</f>
        <v>341399580</v>
      </c>
    </row>
    <row r="8" spans="1:3" ht="15.75" thickBot="1">
      <c r="A8" s="38"/>
      <c r="B8" s="38" t="s">
        <v>73</v>
      </c>
      <c r="C8" s="44">
        <f>'2. melléklet'!C36</f>
        <v>1303193</v>
      </c>
    </row>
    <row r="9" spans="1:3" ht="15.75" thickBot="1">
      <c r="A9" s="46" t="s">
        <v>341</v>
      </c>
      <c r="B9" s="47"/>
      <c r="C9" s="214">
        <f>SUM(C5-C7)</f>
        <v>-71925373</v>
      </c>
    </row>
    <row r="10" spans="1:3">
      <c r="A10" s="332" t="s">
        <v>342</v>
      </c>
      <c r="B10" s="332"/>
      <c r="C10" s="39"/>
    </row>
    <row r="11" spans="1:3">
      <c r="A11" s="314" t="s">
        <v>74</v>
      </c>
      <c r="B11" s="314"/>
      <c r="C11" s="32"/>
    </row>
    <row r="12" spans="1:3">
      <c r="A12" s="314" t="s">
        <v>75</v>
      </c>
      <c r="B12" s="314"/>
      <c r="C12" s="34">
        <f>SUM(C13:C14)</f>
        <v>71925373</v>
      </c>
    </row>
    <row r="13" spans="1:3">
      <c r="A13" s="32"/>
      <c r="B13" s="32" t="s">
        <v>76</v>
      </c>
      <c r="C13" s="36">
        <f>'5. melléklet'!C28</f>
        <v>71077202</v>
      </c>
    </row>
    <row r="14" spans="1:3">
      <c r="A14" s="32"/>
      <c r="B14" s="32" t="s">
        <v>77</v>
      </c>
      <c r="C14" s="36">
        <f>'5. melléklet'!C29</f>
        <v>848171</v>
      </c>
    </row>
    <row r="15" spans="1:3">
      <c r="A15" s="314" t="s">
        <v>340</v>
      </c>
      <c r="B15" s="314"/>
      <c r="C15" s="36">
        <f>SUM(C16:C17)</f>
        <v>0</v>
      </c>
    </row>
    <row r="16" spans="1:3">
      <c r="A16" s="32"/>
      <c r="B16" s="32" t="s">
        <v>76</v>
      </c>
      <c r="C16" s="36"/>
    </row>
    <row r="17" spans="1:3">
      <c r="A17" s="32"/>
      <c r="B17" s="32" t="s">
        <v>78</v>
      </c>
      <c r="C17" s="36"/>
    </row>
    <row r="18" spans="1:3">
      <c r="A18" s="314" t="s">
        <v>79</v>
      </c>
      <c r="B18" s="314"/>
      <c r="C18" s="36">
        <f>SUM(C19)</f>
        <v>0</v>
      </c>
    </row>
    <row r="19" spans="1:3" ht="15.75" thickBot="1">
      <c r="A19" s="38"/>
      <c r="B19" s="48" t="s">
        <v>80</v>
      </c>
      <c r="C19" s="44"/>
    </row>
    <row r="20" spans="1:3" ht="15.75" thickBot="1">
      <c r="A20" s="316" t="s">
        <v>81</v>
      </c>
      <c r="B20" s="317"/>
      <c r="C20" s="219">
        <f>SUM(C12,C15,C18)</f>
        <v>71925373</v>
      </c>
    </row>
  </sheetData>
  <mergeCells count="10">
    <mergeCell ref="A12:B12"/>
    <mergeCell ref="A15:B15"/>
    <mergeCell ref="A18:B18"/>
    <mergeCell ref="A20:B20"/>
    <mergeCell ref="A1:C1"/>
    <mergeCell ref="A3:B3"/>
    <mergeCell ref="A4:B4"/>
    <mergeCell ref="A6:B6"/>
    <mergeCell ref="A10:B10"/>
    <mergeCell ref="A11:B11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view="pageBreakPreview" zoomScale="60" zoomScaleNormal="89" workbookViewId="0">
      <selection activeCell="D16" sqref="D16"/>
    </sheetView>
  </sheetViews>
  <sheetFormatPr defaultRowHeight="15"/>
  <cols>
    <col min="1" max="1" width="58.42578125" style="296" customWidth="1"/>
    <col min="2" max="2" width="28" style="231" customWidth="1"/>
    <col min="3" max="3" width="30.42578125" customWidth="1"/>
    <col min="4" max="4" width="44.85546875" style="296" customWidth="1"/>
    <col min="5" max="5" width="27.7109375" style="2" customWidth="1"/>
    <col min="6" max="6" width="30.5703125" customWidth="1"/>
  </cols>
  <sheetData>
    <row r="1" spans="1:6" ht="15.75">
      <c r="A1" s="333" t="s">
        <v>363</v>
      </c>
      <c r="B1" s="334"/>
      <c r="C1" s="334"/>
      <c r="D1" s="334"/>
      <c r="E1" s="334"/>
      <c r="F1" s="335"/>
    </row>
    <row r="2" spans="1:6" s="2" customFormat="1" ht="15.75" thickBot="1">
      <c r="A2" s="284"/>
      <c r="B2" s="267"/>
      <c r="C2" s="267"/>
      <c r="D2" s="284"/>
      <c r="E2" s="267"/>
      <c r="F2" s="267"/>
    </row>
    <row r="3" spans="1:6" ht="15.75" thickBot="1">
      <c r="A3" s="285" t="s">
        <v>25</v>
      </c>
      <c r="B3" s="265" t="s">
        <v>370</v>
      </c>
      <c r="C3" s="265" t="s">
        <v>371</v>
      </c>
      <c r="D3" s="285" t="s">
        <v>82</v>
      </c>
      <c r="E3" s="265" t="s">
        <v>370</v>
      </c>
      <c r="F3" s="265" t="s">
        <v>371</v>
      </c>
    </row>
    <row r="4" spans="1:6">
      <c r="A4" s="286" t="s">
        <v>39</v>
      </c>
      <c r="B4" s="235">
        <v>33627731</v>
      </c>
      <c r="C4" s="235">
        <f>SUM(C5:C9)</f>
        <v>33622656</v>
      </c>
      <c r="D4" s="286" t="s">
        <v>51</v>
      </c>
      <c r="E4" s="235">
        <v>69803526</v>
      </c>
      <c r="F4" s="76">
        <f>'3. melléklet'!D7</f>
        <v>73548421</v>
      </c>
    </row>
    <row r="5" spans="1:6" ht="26.25">
      <c r="A5" s="287" t="s">
        <v>36</v>
      </c>
      <c r="B5" s="232">
        <v>21213831</v>
      </c>
      <c r="C5" s="232">
        <v>21208756</v>
      </c>
      <c r="D5" s="289" t="s">
        <v>92</v>
      </c>
      <c r="E5" s="224">
        <v>10043214</v>
      </c>
      <c r="F5" s="72">
        <f>'3. melléklet'!D8</f>
        <v>10767714</v>
      </c>
    </row>
    <row r="6" spans="1:6" ht="26.25">
      <c r="A6" s="287" t="s">
        <v>37</v>
      </c>
      <c r="B6" s="232">
        <v>9566000</v>
      </c>
      <c r="C6" s="232">
        <f>'2. melléklet'!C18</f>
        <v>9566000</v>
      </c>
      <c r="D6" s="289" t="s">
        <v>53</v>
      </c>
      <c r="E6" s="224">
        <v>86820065</v>
      </c>
      <c r="F6" s="72">
        <f>'3. melléklet'!D9</f>
        <v>94176065</v>
      </c>
    </row>
    <row r="7" spans="1:6" ht="26.25">
      <c r="A7" s="287" t="s">
        <v>83</v>
      </c>
      <c r="B7" s="232">
        <v>1800000</v>
      </c>
      <c r="C7" s="232">
        <f>'2. melléklet'!C19</f>
        <v>1800000</v>
      </c>
      <c r="D7" s="289" t="s">
        <v>54</v>
      </c>
      <c r="E7" s="224">
        <v>9566000</v>
      </c>
      <c r="F7" s="72">
        <f>'3. melléklet'!D10</f>
        <v>4566000</v>
      </c>
    </row>
    <row r="8" spans="1:6">
      <c r="A8" s="287"/>
      <c r="B8" s="232"/>
      <c r="C8" s="232"/>
      <c r="D8" s="289" t="s">
        <v>55</v>
      </c>
      <c r="E8" s="224">
        <v>13834762</v>
      </c>
      <c r="F8" s="72">
        <f>'3. melléklet'!D11</f>
        <v>14030762</v>
      </c>
    </row>
    <row r="9" spans="1:6" s="2" customFormat="1">
      <c r="A9" s="288" t="s">
        <v>128</v>
      </c>
      <c r="B9" s="240">
        <v>1047900</v>
      </c>
      <c r="C9" s="269">
        <f>'2. melléklet'!C20</f>
        <v>1047900</v>
      </c>
      <c r="D9" s="289"/>
      <c r="E9" s="224"/>
      <c r="F9" s="72"/>
    </row>
    <row r="10" spans="1:6">
      <c r="A10" s="289" t="s">
        <v>41</v>
      </c>
      <c r="B10" s="224">
        <v>67176000</v>
      </c>
      <c r="C10" s="224">
        <f>SUM(C11:C15)</f>
        <v>63676000</v>
      </c>
      <c r="D10" s="287"/>
      <c r="E10" s="232"/>
      <c r="F10" s="73"/>
    </row>
    <row r="11" spans="1:6">
      <c r="A11" s="287" t="s">
        <v>28</v>
      </c>
      <c r="B11" s="232">
        <v>63021000</v>
      </c>
      <c r="C11" s="232">
        <f>'2. melléklet'!C7+'2. melléklet'!C12</f>
        <v>63021000</v>
      </c>
      <c r="D11" s="287"/>
      <c r="E11" s="232"/>
      <c r="F11" s="73"/>
    </row>
    <row r="12" spans="1:6">
      <c r="A12" s="287" t="s">
        <v>32</v>
      </c>
      <c r="B12" s="232">
        <v>449000</v>
      </c>
      <c r="C12" s="232">
        <f>'2. melléklet'!C11</f>
        <v>449000</v>
      </c>
      <c r="D12" s="287"/>
      <c r="E12" s="232"/>
      <c r="F12" s="73"/>
    </row>
    <row r="13" spans="1:6">
      <c r="A13" s="287" t="s">
        <v>34</v>
      </c>
      <c r="B13" s="232">
        <v>3500000</v>
      </c>
      <c r="C13" s="232">
        <v>0</v>
      </c>
      <c r="D13" s="287"/>
      <c r="E13" s="232"/>
      <c r="F13" s="73"/>
    </row>
    <row r="14" spans="1:6">
      <c r="A14" s="287" t="s">
        <v>35</v>
      </c>
      <c r="B14" s="232">
        <v>206000</v>
      </c>
      <c r="C14" s="232">
        <f>'2. melléklet'!C15</f>
        <v>206000</v>
      </c>
      <c r="D14" s="287"/>
      <c r="E14" s="232"/>
      <c r="F14" s="73"/>
    </row>
    <row r="15" spans="1:6">
      <c r="A15" s="287" t="s">
        <v>84</v>
      </c>
      <c r="B15" s="232"/>
      <c r="C15" s="232">
        <v>0</v>
      </c>
      <c r="D15" s="287"/>
      <c r="E15" s="232"/>
      <c r="F15" s="73"/>
    </row>
    <row r="16" spans="1:6">
      <c r="A16" s="289" t="s">
        <v>42</v>
      </c>
      <c r="B16" s="224">
        <v>14608000</v>
      </c>
      <c r="C16" s="224">
        <f>'2. melléklet'!C28</f>
        <v>14608000</v>
      </c>
      <c r="D16" s="287"/>
      <c r="E16" s="232"/>
      <c r="F16" s="73"/>
    </row>
    <row r="17" spans="1:6">
      <c r="A17" s="289" t="s">
        <v>39</v>
      </c>
      <c r="B17" s="224">
        <v>59237314</v>
      </c>
      <c r="C17" s="224">
        <f>'2. melléklet'!C22</f>
        <v>59237314</v>
      </c>
      <c r="D17" s="287"/>
      <c r="E17" s="232"/>
      <c r="F17" s="73"/>
    </row>
    <row r="18" spans="1:6" ht="15.75" thickBot="1">
      <c r="A18" s="290" t="s">
        <v>85</v>
      </c>
      <c r="B18" s="241"/>
      <c r="C18" s="241">
        <v>0</v>
      </c>
      <c r="D18" s="297"/>
      <c r="E18" s="233"/>
      <c r="F18" s="74"/>
    </row>
    <row r="19" spans="1:6" ht="15.75" thickBot="1">
      <c r="A19" s="291" t="s">
        <v>86</v>
      </c>
      <c r="B19" s="234">
        <v>174649045</v>
      </c>
      <c r="C19" s="243">
        <f>SUM(C4,C10,C16,C17,C18)</f>
        <v>171143970</v>
      </c>
      <c r="D19" s="291" t="s">
        <v>86</v>
      </c>
      <c r="E19" s="234">
        <v>190067567</v>
      </c>
      <c r="F19" s="75">
        <f>SUM(F4:F8)</f>
        <v>197088962</v>
      </c>
    </row>
    <row r="20" spans="1:6">
      <c r="A20" s="286" t="s">
        <v>40</v>
      </c>
      <c r="B20" s="235">
        <v>2656362</v>
      </c>
      <c r="C20" s="235">
        <f>'2. melléklet'!C27</f>
        <v>2656362</v>
      </c>
      <c r="D20" s="286" t="s">
        <v>93</v>
      </c>
      <c r="E20" s="235">
        <v>16059166</v>
      </c>
      <c r="F20" s="76">
        <f>'3. melléklet'!D14</f>
        <v>106987041</v>
      </c>
    </row>
    <row r="21" spans="1:6">
      <c r="A21" s="289" t="s">
        <v>43</v>
      </c>
      <c r="B21" s="224">
        <v>0</v>
      </c>
      <c r="C21" s="232">
        <v>0</v>
      </c>
      <c r="D21" s="289" t="s">
        <v>94</v>
      </c>
      <c r="E21" s="224">
        <v>848171</v>
      </c>
      <c r="F21" s="72">
        <f>'3. melléklet'!D16</f>
        <v>934751</v>
      </c>
    </row>
    <row r="22" spans="1:6">
      <c r="A22" s="289" t="s">
        <v>377</v>
      </c>
      <c r="B22" s="224">
        <v>0</v>
      </c>
      <c r="C22" s="224">
        <f>'2. melléklet'!D29</f>
        <v>95673875</v>
      </c>
      <c r="D22" s="289" t="s">
        <v>56</v>
      </c>
      <c r="E22" s="224">
        <v>0</v>
      </c>
      <c r="F22" s="72">
        <v>0</v>
      </c>
    </row>
    <row r="23" spans="1:6" ht="15.75" thickBot="1">
      <c r="A23" s="292"/>
      <c r="B23" s="242"/>
      <c r="C23" s="233"/>
      <c r="D23" s="297"/>
      <c r="E23" s="233"/>
      <c r="F23" s="74"/>
    </row>
    <row r="24" spans="1:6" ht="15.75" thickBot="1">
      <c r="A24" s="291" t="s">
        <v>95</v>
      </c>
      <c r="B24" s="234">
        <v>2656362</v>
      </c>
      <c r="C24" s="243">
        <f>SUM(C20:C23)</f>
        <v>98330237</v>
      </c>
      <c r="D24" s="291" t="s">
        <v>95</v>
      </c>
      <c r="E24" s="234">
        <v>16907337</v>
      </c>
      <c r="F24" s="75">
        <f>SUM(F20:F23)</f>
        <v>107921792</v>
      </c>
    </row>
    <row r="25" spans="1:6">
      <c r="A25" s="286" t="s">
        <v>87</v>
      </c>
      <c r="B25" s="235">
        <v>1303193</v>
      </c>
      <c r="C25" s="244">
        <f>'2. melléklet'!C36</f>
        <v>1303193</v>
      </c>
      <c r="D25" s="286" t="s">
        <v>73</v>
      </c>
      <c r="E25" s="235">
        <v>1303193</v>
      </c>
      <c r="F25" s="76">
        <f>'3. melléklet'!C26</f>
        <v>1303193</v>
      </c>
    </row>
    <row r="26" spans="1:6">
      <c r="A26" s="289" t="s">
        <v>88</v>
      </c>
      <c r="B26" s="224">
        <v>0</v>
      </c>
      <c r="C26" s="232">
        <v>0</v>
      </c>
      <c r="D26" s="289" t="s">
        <v>68</v>
      </c>
      <c r="E26" s="224"/>
      <c r="F26" s="72">
        <v>0</v>
      </c>
    </row>
    <row r="27" spans="1:6">
      <c r="A27" s="289" t="s">
        <v>45</v>
      </c>
      <c r="B27" s="224">
        <v>72608062</v>
      </c>
      <c r="C27" s="224">
        <f>C28+C29</f>
        <v>71925373</v>
      </c>
      <c r="D27" s="289" t="s">
        <v>378</v>
      </c>
      <c r="E27" s="224">
        <v>0</v>
      </c>
      <c r="F27" s="72">
        <f>'3. melléklet'!D25</f>
        <v>5165558</v>
      </c>
    </row>
    <row r="28" spans="1:6">
      <c r="A28" s="293" t="s">
        <v>89</v>
      </c>
      <c r="B28" s="245">
        <v>71759891</v>
      </c>
      <c r="C28" s="232">
        <v>71077202</v>
      </c>
      <c r="D28" s="287"/>
      <c r="E28" s="232"/>
      <c r="F28" s="73"/>
    </row>
    <row r="29" spans="1:6" ht="15.75" thickBot="1">
      <c r="A29" s="292" t="s">
        <v>90</v>
      </c>
      <c r="B29" s="242">
        <v>848171</v>
      </c>
      <c r="C29" s="233">
        <v>848171</v>
      </c>
      <c r="D29" s="297"/>
      <c r="E29" s="233"/>
      <c r="F29" s="74"/>
    </row>
    <row r="30" spans="1:6" ht="15.75" thickBot="1">
      <c r="A30" s="291" t="s">
        <v>137</v>
      </c>
      <c r="B30" s="246">
        <v>73911255</v>
      </c>
      <c r="C30" s="247">
        <f>SUM(C25:C27)</f>
        <v>73228566</v>
      </c>
      <c r="D30" s="298" t="s">
        <v>137</v>
      </c>
      <c r="E30" s="236">
        <v>1303193</v>
      </c>
      <c r="F30" s="75">
        <f>SUM(F25:F29)</f>
        <v>6468751</v>
      </c>
    </row>
    <row r="31" spans="1:6" ht="15.75" thickBot="1">
      <c r="A31" s="294" t="s">
        <v>91</v>
      </c>
      <c r="B31" s="248"/>
      <c r="C31" s="249">
        <v>0</v>
      </c>
      <c r="D31" s="294" t="s">
        <v>91</v>
      </c>
      <c r="E31" s="237">
        <v>42938565</v>
      </c>
      <c r="F31" s="239">
        <f>'3. melléklet'!D19</f>
        <v>31223268</v>
      </c>
    </row>
    <row r="32" spans="1:6" ht="15.75" thickBot="1">
      <c r="A32" s="295" t="s">
        <v>48</v>
      </c>
      <c r="B32" s="78">
        <f>SUM(B19,B24,B30)</f>
        <v>251216662</v>
      </c>
      <c r="C32" s="78">
        <f>SUM(C19,C24,C30)</f>
        <v>342702773</v>
      </c>
      <c r="D32" s="295" t="s">
        <v>69</v>
      </c>
      <c r="E32" s="230">
        <f>E19+E24+E30+E31</f>
        <v>251216662</v>
      </c>
      <c r="F32" s="77">
        <f>SUM(F19,F24,F30,F31)</f>
        <v>342702773</v>
      </c>
    </row>
    <row r="34" spans="6:6">
      <c r="F34" s="62"/>
    </row>
  </sheetData>
  <mergeCells count="1">
    <mergeCell ref="A1:F1"/>
  </mergeCells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view="pageBreakPreview" zoomScale="60" workbookViewId="0">
      <selection activeCell="J17" sqref="J17"/>
    </sheetView>
  </sheetViews>
  <sheetFormatPr defaultRowHeight="15"/>
  <cols>
    <col min="1" max="1" width="41.5703125" customWidth="1"/>
    <col min="2" max="2" width="14.85546875" customWidth="1"/>
    <col min="3" max="3" width="12" customWidth="1"/>
    <col min="4" max="4" width="13.28515625" customWidth="1"/>
    <col min="5" max="5" width="12.5703125" customWidth="1"/>
  </cols>
  <sheetData>
    <row r="1" spans="1:5" s="282" customFormat="1" ht="12.75">
      <c r="A1" s="336" t="s">
        <v>96</v>
      </c>
      <c r="B1" s="336"/>
      <c r="C1" s="336"/>
      <c r="D1" s="336"/>
      <c r="E1" s="336"/>
    </row>
    <row r="2" spans="1:5" s="282" customFormat="1" ht="13.5" thickBot="1">
      <c r="A2" s="268"/>
      <c r="B2" s="268"/>
      <c r="C2" s="268"/>
      <c r="D2" s="268"/>
      <c r="E2" s="268"/>
    </row>
    <row r="3" spans="1:5" s="61" customFormat="1" ht="15.75" thickBot="1">
      <c r="A3" s="283" t="s">
        <v>27</v>
      </c>
      <c r="B3" s="283" t="s">
        <v>97</v>
      </c>
      <c r="C3" s="283" t="s">
        <v>140</v>
      </c>
      <c r="D3" s="283" t="s">
        <v>327</v>
      </c>
      <c r="E3" s="283" t="s">
        <v>365</v>
      </c>
    </row>
    <row r="4" spans="1:5" ht="15.75" thickBot="1">
      <c r="A4" s="53" t="s">
        <v>109</v>
      </c>
      <c r="B4" s="255">
        <f>B11-B20</f>
        <v>39966652</v>
      </c>
      <c r="C4" s="255">
        <f t="shared" ref="C4:E4" si="0">C11-C20</f>
        <v>43963317.200000018</v>
      </c>
      <c r="D4" s="255">
        <f t="shared" si="0"/>
        <v>48359648.920000017</v>
      </c>
      <c r="E4" s="255">
        <f t="shared" si="0"/>
        <v>50777631.366000056</v>
      </c>
    </row>
    <row r="5" spans="1:5">
      <c r="A5" s="52" t="s">
        <v>39</v>
      </c>
      <c r="B5" s="202">
        <f>'5. melléklet'!C4</f>
        <v>33622656</v>
      </c>
      <c r="C5" s="202">
        <f>B5*1.1</f>
        <v>36984921.600000001</v>
      </c>
      <c r="D5" s="202">
        <f>C5*1.1</f>
        <v>40683413.760000005</v>
      </c>
      <c r="E5" s="202">
        <f>D5*1.05</f>
        <v>42717584.448000006</v>
      </c>
    </row>
    <row r="6" spans="1:5">
      <c r="A6" s="50" t="s">
        <v>41</v>
      </c>
      <c r="B6" s="203">
        <f>'5. melléklet'!C10</f>
        <v>63676000</v>
      </c>
      <c r="C6" s="202">
        <f t="shared" ref="C6:D20" si="1">B6*1.1</f>
        <v>70043600</v>
      </c>
      <c r="D6" s="202">
        <f t="shared" si="1"/>
        <v>77047960</v>
      </c>
      <c r="E6" s="202">
        <f t="shared" ref="E6:E20" si="2">D6*1.05</f>
        <v>80900358</v>
      </c>
    </row>
    <row r="7" spans="1:5">
      <c r="A7" s="50" t="s">
        <v>42</v>
      </c>
      <c r="B7" s="203">
        <f>'5. melléklet'!C16</f>
        <v>14608000</v>
      </c>
      <c r="C7" s="202">
        <f t="shared" si="1"/>
        <v>16068800.000000002</v>
      </c>
      <c r="D7" s="202">
        <f t="shared" si="1"/>
        <v>17675680.000000004</v>
      </c>
      <c r="E7" s="202">
        <f t="shared" si="2"/>
        <v>18559464.000000004</v>
      </c>
    </row>
    <row r="8" spans="1:5">
      <c r="A8" s="50" t="s">
        <v>85</v>
      </c>
      <c r="B8" s="203">
        <f>'5. melléklet'!C17</f>
        <v>59237314</v>
      </c>
      <c r="C8" s="202">
        <f t="shared" si="1"/>
        <v>65161045.400000006</v>
      </c>
      <c r="D8" s="202">
        <f t="shared" si="1"/>
        <v>71677149.940000013</v>
      </c>
      <c r="E8" s="202">
        <f t="shared" si="2"/>
        <v>75261007.437000021</v>
      </c>
    </row>
    <row r="9" spans="1:5">
      <c r="A9" s="50" t="s">
        <v>323</v>
      </c>
      <c r="B9" s="203">
        <f>'5. melléklet'!C28</f>
        <v>71077202</v>
      </c>
      <c r="C9" s="202">
        <f t="shared" si="1"/>
        <v>78184922.200000003</v>
      </c>
      <c r="D9" s="202">
        <f t="shared" si="1"/>
        <v>86003414.420000017</v>
      </c>
      <c r="E9" s="202">
        <f t="shared" si="2"/>
        <v>90303585.141000018</v>
      </c>
    </row>
    <row r="10" spans="1:5" s="2" customFormat="1">
      <c r="A10" s="52" t="s">
        <v>132</v>
      </c>
      <c r="B10" s="202">
        <f>'2. melléklet'!C36</f>
        <v>1303193</v>
      </c>
      <c r="C10" s="202">
        <f t="shared" si="1"/>
        <v>1433512.3</v>
      </c>
      <c r="D10" s="202">
        <f t="shared" si="1"/>
        <v>1576863.5300000003</v>
      </c>
      <c r="E10" s="202">
        <f t="shared" si="2"/>
        <v>1655706.7065000003</v>
      </c>
    </row>
    <row r="11" spans="1:5" s="61" customFormat="1">
      <c r="A11" s="200" t="s">
        <v>98</v>
      </c>
      <c r="B11" s="204">
        <f>B5+B6+B7+B8+B9+B10</f>
        <v>243524365</v>
      </c>
      <c r="C11" s="256">
        <f t="shared" si="1"/>
        <v>267876801.50000003</v>
      </c>
      <c r="D11" s="256">
        <f t="shared" si="1"/>
        <v>294664481.65000004</v>
      </c>
      <c r="E11" s="256">
        <f t="shared" si="2"/>
        <v>309397705.73250008</v>
      </c>
    </row>
    <row r="12" spans="1:5">
      <c r="A12" s="52" t="s">
        <v>260</v>
      </c>
      <c r="B12" s="202"/>
      <c r="C12" s="202"/>
      <c r="D12" s="202"/>
      <c r="E12" s="202"/>
    </row>
    <row r="13" spans="1:5">
      <c r="A13" s="50" t="s">
        <v>51</v>
      </c>
      <c r="B13" s="203">
        <f>'3. melléklet'!D7</f>
        <v>73548421</v>
      </c>
      <c r="C13" s="202">
        <f t="shared" si="1"/>
        <v>80903263.100000009</v>
      </c>
      <c r="D13" s="202">
        <f t="shared" si="1"/>
        <v>88993589.410000011</v>
      </c>
      <c r="E13" s="202">
        <f t="shared" si="2"/>
        <v>93443268.880500019</v>
      </c>
    </row>
    <row r="14" spans="1:5">
      <c r="A14" s="50" t="s">
        <v>92</v>
      </c>
      <c r="B14" s="203">
        <f>'3. melléklet'!D8</f>
        <v>10767714</v>
      </c>
      <c r="C14" s="202">
        <f t="shared" si="1"/>
        <v>11844485.4</v>
      </c>
      <c r="D14" s="202">
        <f t="shared" si="1"/>
        <v>13028933.940000001</v>
      </c>
      <c r="E14" s="202">
        <f t="shared" si="2"/>
        <v>13680380.637000002</v>
      </c>
    </row>
    <row r="15" spans="1:5">
      <c r="A15" s="50" t="s">
        <v>53</v>
      </c>
      <c r="B15" s="203">
        <f>'3. melléklet'!D9</f>
        <v>94176065</v>
      </c>
      <c r="C15" s="202">
        <f t="shared" si="1"/>
        <v>103593671.50000001</v>
      </c>
      <c r="D15" s="202">
        <f t="shared" si="1"/>
        <v>113953038.65000002</v>
      </c>
      <c r="E15" s="202">
        <f t="shared" si="2"/>
        <v>119650690.58250003</v>
      </c>
    </row>
    <row r="16" spans="1:5">
      <c r="A16" s="50" t="s">
        <v>54</v>
      </c>
      <c r="B16" s="203">
        <f>'3. melléklet'!D10</f>
        <v>4566000</v>
      </c>
      <c r="C16" s="202">
        <f t="shared" si="1"/>
        <v>5022600</v>
      </c>
      <c r="D16" s="202">
        <f t="shared" si="1"/>
        <v>5524860</v>
      </c>
      <c r="E16" s="202">
        <f t="shared" si="2"/>
        <v>5801103</v>
      </c>
    </row>
    <row r="17" spans="1:5">
      <c r="A17" s="50" t="s">
        <v>55</v>
      </c>
      <c r="B17" s="203">
        <f>'3. melléklet'!D11</f>
        <v>14030762</v>
      </c>
      <c r="C17" s="202">
        <f t="shared" si="1"/>
        <v>15433838.200000001</v>
      </c>
      <c r="D17" s="202">
        <f t="shared" si="1"/>
        <v>16977222.020000003</v>
      </c>
      <c r="E17" s="202">
        <f t="shared" si="2"/>
        <v>17826083.121000003</v>
      </c>
    </row>
    <row r="18" spans="1:5" s="2" customFormat="1" ht="15.75" thickBot="1">
      <c r="A18" s="52" t="s">
        <v>132</v>
      </c>
      <c r="B18" s="202">
        <v>1303193</v>
      </c>
      <c r="C18" s="202">
        <f t="shared" si="1"/>
        <v>1433512.3</v>
      </c>
      <c r="D18" s="202">
        <f t="shared" si="1"/>
        <v>1576863.5300000003</v>
      </c>
      <c r="E18" s="202">
        <f t="shared" si="2"/>
        <v>1655706.7065000003</v>
      </c>
    </row>
    <row r="19" spans="1:5" s="2" customFormat="1" ht="15.75" thickBot="1">
      <c r="A19" s="254" t="s">
        <v>378</v>
      </c>
      <c r="B19" s="257">
        <f>'3. melléklet'!D25</f>
        <v>5165558</v>
      </c>
      <c r="C19" s="202"/>
      <c r="D19" s="202"/>
      <c r="E19" s="202"/>
    </row>
    <row r="20" spans="1:5" s="61" customFormat="1" ht="15.75" thickBot="1">
      <c r="A20" s="201" t="s">
        <v>99</v>
      </c>
      <c r="B20" s="258">
        <f>B13+B14+B15+B16+B17+B18+B19</f>
        <v>203557713</v>
      </c>
      <c r="C20" s="256">
        <f t="shared" si="1"/>
        <v>223913484.30000001</v>
      </c>
      <c r="D20" s="256">
        <f t="shared" si="1"/>
        <v>246304832.73000002</v>
      </c>
      <c r="E20" s="256">
        <f t="shared" si="2"/>
        <v>258620074.36650002</v>
      </c>
    </row>
    <row r="21" spans="1:5" ht="15.75" thickBot="1">
      <c r="A21" s="53" t="s">
        <v>100</v>
      </c>
      <c r="B21" s="255">
        <f>B27-B34</f>
        <v>-8743384</v>
      </c>
      <c r="C21" s="255">
        <v>0</v>
      </c>
      <c r="D21" s="255">
        <f t="shared" ref="D21:E21" si="3">D27-D34</f>
        <v>0</v>
      </c>
      <c r="E21" s="255">
        <f t="shared" si="3"/>
        <v>0</v>
      </c>
    </row>
    <row r="22" spans="1:5">
      <c r="A22" s="52" t="s">
        <v>101</v>
      </c>
      <c r="B22" s="202">
        <v>2656362</v>
      </c>
      <c r="C22" s="202">
        <v>0</v>
      </c>
      <c r="D22" s="202"/>
      <c r="E22" s="202"/>
    </row>
    <row r="23" spans="1:5">
      <c r="A23" s="50" t="s">
        <v>43</v>
      </c>
      <c r="B23" s="203">
        <v>0</v>
      </c>
      <c r="C23" s="202">
        <f t="shared" ref="C23:C35" si="4">B23*1.002</f>
        <v>0</v>
      </c>
      <c r="D23" s="203"/>
      <c r="E23" s="203"/>
    </row>
    <row r="24" spans="1:5">
      <c r="A24" s="50" t="s">
        <v>102</v>
      </c>
      <c r="B24" s="203">
        <f>'2. melléklet'!D29</f>
        <v>95673875</v>
      </c>
      <c r="C24" s="202">
        <v>0</v>
      </c>
      <c r="D24" s="203"/>
      <c r="E24" s="203"/>
    </row>
    <row r="25" spans="1:5">
      <c r="A25" s="50" t="s">
        <v>324</v>
      </c>
      <c r="B25" s="203">
        <v>848171</v>
      </c>
      <c r="C25" s="202">
        <v>0</v>
      </c>
      <c r="D25" s="203"/>
      <c r="E25" s="203"/>
    </row>
    <row r="26" spans="1:5">
      <c r="A26" s="50" t="s">
        <v>103</v>
      </c>
      <c r="B26" s="203">
        <v>0</v>
      </c>
      <c r="C26" s="202">
        <f t="shared" si="4"/>
        <v>0</v>
      </c>
      <c r="D26" s="203"/>
      <c r="E26" s="203"/>
    </row>
    <row r="27" spans="1:5" s="61" customFormat="1">
      <c r="A27" s="200" t="s">
        <v>104</v>
      </c>
      <c r="B27" s="204">
        <f>B22+B23+B24+B25+B26</f>
        <v>99178408</v>
      </c>
      <c r="C27" s="202">
        <v>0</v>
      </c>
      <c r="D27" s="204">
        <f t="shared" ref="D27:E27" si="5">SUM(D22:D26)</f>
        <v>0</v>
      </c>
      <c r="E27" s="204">
        <f t="shared" si="5"/>
        <v>0</v>
      </c>
    </row>
    <row r="28" spans="1:5">
      <c r="A28" s="50"/>
      <c r="B28" s="203"/>
      <c r="C28" s="202">
        <f t="shared" si="4"/>
        <v>0</v>
      </c>
      <c r="D28" s="203"/>
      <c r="E28" s="203"/>
    </row>
    <row r="29" spans="1:5">
      <c r="A29" s="50" t="s">
        <v>93</v>
      </c>
      <c r="B29" s="203">
        <f>'5. melléklet'!F20</f>
        <v>106987041</v>
      </c>
      <c r="C29" s="202">
        <v>0</v>
      </c>
      <c r="D29" s="203"/>
      <c r="E29" s="203"/>
    </row>
    <row r="30" spans="1:5">
      <c r="A30" s="50" t="s">
        <v>94</v>
      </c>
      <c r="B30" s="203">
        <f>'3. melléklet'!D16</f>
        <v>934751</v>
      </c>
      <c r="C30" s="202">
        <v>0</v>
      </c>
      <c r="D30" s="203"/>
      <c r="E30" s="203"/>
    </row>
    <row r="31" spans="1:5">
      <c r="A31" s="50" t="s">
        <v>56</v>
      </c>
      <c r="B31" s="203">
        <v>0</v>
      </c>
      <c r="C31" s="202">
        <f t="shared" si="4"/>
        <v>0</v>
      </c>
      <c r="D31" s="203"/>
      <c r="E31" s="203"/>
    </row>
    <row r="32" spans="1:5">
      <c r="A32" s="50" t="s">
        <v>105</v>
      </c>
      <c r="B32" s="203">
        <v>0</v>
      </c>
      <c r="C32" s="202">
        <f t="shared" si="4"/>
        <v>0</v>
      </c>
      <c r="D32" s="203"/>
      <c r="E32" s="203"/>
    </row>
    <row r="33" spans="1:5">
      <c r="A33" s="50"/>
      <c r="B33" s="203"/>
      <c r="C33" s="202">
        <f t="shared" si="4"/>
        <v>0</v>
      </c>
      <c r="D33" s="203"/>
      <c r="E33" s="203"/>
    </row>
    <row r="34" spans="1:5" s="61" customFormat="1">
      <c r="A34" s="200" t="s">
        <v>106</v>
      </c>
      <c r="B34" s="204">
        <f xml:space="preserve"> B29+B30</f>
        <v>107921792</v>
      </c>
      <c r="C34" s="202">
        <v>0</v>
      </c>
      <c r="D34" s="204">
        <f t="shared" ref="D34:E34" si="6">SUM(D29:D33)</f>
        <v>0</v>
      </c>
      <c r="E34" s="204">
        <f t="shared" si="6"/>
        <v>0</v>
      </c>
    </row>
    <row r="35" spans="1:5" ht="15.75" thickBot="1">
      <c r="A35" s="51"/>
      <c r="B35" s="259"/>
      <c r="C35" s="257">
        <f t="shared" si="4"/>
        <v>0</v>
      </c>
      <c r="D35" s="259"/>
      <c r="E35" s="259"/>
    </row>
    <row r="36" spans="1:5" ht="15.75" thickBot="1">
      <c r="A36" s="53" t="s">
        <v>61</v>
      </c>
      <c r="B36" s="260">
        <f>'5. melléklet'!F31</f>
        <v>31223268</v>
      </c>
      <c r="C36" s="261">
        <v>0</v>
      </c>
      <c r="D36" s="262"/>
      <c r="E36" s="255"/>
    </row>
    <row r="37" spans="1:5">
      <c r="A37" s="54" t="s">
        <v>107</v>
      </c>
      <c r="B37" s="215">
        <f>SUM(B11,B27)</f>
        <v>342702773</v>
      </c>
      <c r="C37" s="215">
        <f t="shared" ref="C37:E37" si="7">SUM(C11,C27)</f>
        <v>267876801.50000003</v>
      </c>
      <c r="D37" s="215">
        <f t="shared" si="7"/>
        <v>294664481.65000004</v>
      </c>
      <c r="E37" s="215">
        <f t="shared" si="7"/>
        <v>309397705.73250008</v>
      </c>
    </row>
    <row r="38" spans="1:5">
      <c r="A38" s="55" t="s">
        <v>108</v>
      </c>
      <c r="B38" s="225">
        <f>SUM(B20,B34,B36)</f>
        <v>342702773</v>
      </c>
      <c r="C38" s="225">
        <f t="shared" ref="C38:E38" si="8">SUM(C20,C34,C36)</f>
        <v>223913484.30000001</v>
      </c>
      <c r="D38" s="225">
        <f t="shared" si="8"/>
        <v>246304832.73000002</v>
      </c>
      <c r="E38" s="225">
        <f t="shared" si="8"/>
        <v>258620074.36650002</v>
      </c>
    </row>
  </sheetData>
  <mergeCells count="1">
    <mergeCell ref="A1:E1"/>
  </mergeCells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2"/>
  <sheetViews>
    <sheetView view="pageBreakPreview" zoomScale="60" workbookViewId="0">
      <selection activeCell="G19" sqref="G19"/>
    </sheetView>
  </sheetViews>
  <sheetFormatPr defaultRowHeight="15"/>
  <cols>
    <col min="1" max="1" width="14" customWidth="1"/>
    <col min="2" max="2" width="18.7109375" style="2" customWidth="1"/>
    <col min="3" max="3" width="18.42578125" customWidth="1"/>
    <col min="4" max="4" width="15" customWidth="1"/>
    <col min="5" max="5" width="22.42578125" customWidth="1"/>
    <col min="6" max="6" width="26.5703125" customWidth="1"/>
    <col min="7" max="7" width="46.5703125" customWidth="1"/>
    <col min="8" max="8" width="16.85546875" customWidth="1"/>
  </cols>
  <sheetData>
    <row r="1" spans="1:8">
      <c r="A1" s="319" t="s">
        <v>379</v>
      </c>
      <c r="B1" s="319"/>
      <c r="C1" s="319"/>
      <c r="D1" s="319"/>
      <c r="E1" s="319"/>
      <c r="F1" s="319"/>
      <c r="G1" s="319"/>
      <c r="H1" s="319"/>
    </row>
    <row r="2" spans="1:8" s="2" customFormat="1">
      <c r="A2" s="263"/>
      <c r="B2" s="263"/>
      <c r="C2" s="263"/>
      <c r="D2" s="263"/>
      <c r="E2" s="263"/>
      <c r="F2" s="263"/>
      <c r="G2" s="263"/>
      <c r="H2" s="263"/>
    </row>
    <row r="3" spans="1:8">
      <c r="A3" s="314" t="s">
        <v>110</v>
      </c>
      <c r="B3" s="314"/>
      <c r="C3" s="314" t="s">
        <v>111</v>
      </c>
      <c r="D3" s="314"/>
      <c r="E3" s="31" t="s">
        <v>112</v>
      </c>
      <c r="F3" s="31" t="s">
        <v>113</v>
      </c>
      <c r="G3" s="31" t="s">
        <v>114</v>
      </c>
      <c r="H3" s="31" t="s">
        <v>115</v>
      </c>
    </row>
    <row r="4" spans="1:8" s="2" customFormat="1">
      <c r="A4" s="56"/>
      <c r="B4" s="56"/>
      <c r="C4" s="56" t="s">
        <v>121</v>
      </c>
      <c r="D4" s="56" t="s">
        <v>122</v>
      </c>
      <c r="E4" s="31"/>
      <c r="F4" s="31"/>
      <c r="G4" s="31"/>
      <c r="H4" s="31"/>
    </row>
    <row r="5" spans="1:8">
      <c r="A5" s="31" t="s">
        <v>116</v>
      </c>
      <c r="B5" s="31"/>
      <c r="C5" s="31">
        <f>SUM(C6:C12)</f>
        <v>7</v>
      </c>
      <c r="D5" s="31">
        <f>SUM(D6:D12)</f>
        <v>1</v>
      </c>
      <c r="E5" s="31">
        <f>SUM(E6:E12)</f>
        <v>8</v>
      </c>
      <c r="F5" s="31">
        <v>26</v>
      </c>
      <c r="G5" s="32">
        <v>0</v>
      </c>
      <c r="H5" s="32">
        <f>SUM(C5:G5)</f>
        <v>42</v>
      </c>
    </row>
    <row r="6" spans="1:8">
      <c r="A6" s="58" t="s">
        <v>125</v>
      </c>
      <c r="B6" s="57" t="s">
        <v>117</v>
      </c>
      <c r="C6" s="57">
        <v>1</v>
      </c>
      <c r="D6" s="57"/>
      <c r="E6" s="57">
        <v>1</v>
      </c>
      <c r="F6" s="57"/>
      <c r="G6" s="57"/>
      <c r="H6" s="57"/>
    </row>
    <row r="7" spans="1:8">
      <c r="A7" s="57"/>
      <c r="B7" s="57" t="s">
        <v>326</v>
      </c>
      <c r="C7" s="57"/>
      <c r="D7" s="57"/>
      <c r="E7" s="57">
        <v>4</v>
      </c>
      <c r="F7" s="57"/>
      <c r="G7" s="57"/>
      <c r="H7" s="57"/>
    </row>
    <row r="8" spans="1:8">
      <c r="A8" s="57"/>
      <c r="B8" s="57" t="s">
        <v>118</v>
      </c>
      <c r="C8" s="57">
        <v>2</v>
      </c>
      <c r="D8" s="57"/>
      <c r="E8" s="57">
        <v>3</v>
      </c>
      <c r="F8" s="57"/>
      <c r="G8" s="57"/>
      <c r="H8" s="57"/>
    </row>
    <row r="9" spans="1:8">
      <c r="A9" s="57"/>
      <c r="B9" s="57" t="s">
        <v>119</v>
      </c>
      <c r="C9" s="57">
        <v>1</v>
      </c>
      <c r="D9" s="57">
        <v>1</v>
      </c>
      <c r="E9" s="57"/>
      <c r="F9" s="57"/>
      <c r="G9" s="57"/>
      <c r="H9" s="57"/>
    </row>
    <row r="10" spans="1:8">
      <c r="A10" s="57"/>
      <c r="B10" s="57" t="s">
        <v>120</v>
      </c>
      <c r="C10" s="57">
        <v>1</v>
      </c>
      <c r="D10" s="57"/>
      <c r="E10" s="57"/>
      <c r="F10" s="57"/>
      <c r="G10" s="57"/>
      <c r="H10" s="57"/>
    </row>
    <row r="11" spans="1:8">
      <c r="A11" s="57"/>
      <c r="B11" s="57" t="s">
        <v>123</v>
      </c>
      <c r="C11" s="57">
        <v>1</v>
      </c>
      <c r="D11" s="57"/>
      <c r="E11" s="57"/>
      <c r="F11" s="57"/>
      <c r="G11" s="57"/>
      <c r="H11" s="57"/>
    </row>
    <row r="12" spans="1:8">
      <c r="A12" s="57"/>
      <c r="B12" s="57" t="s">
        <v>124</v>
      </c>
      <c r="C12" s="57">
        <v>1</v>
      </c>
      <c r="D12" s="57"/>
      <c r="E12" s="57"/>
      <c r="F12" s="57"/>
      <c r="G12" s="57"/>
      <c r="H12" s="57"/>
    </row>
  </sheetData>
  <mergeCells count="3">
    <mergeCell ref="A1:H1"/>
    <mergeCell ref="C3:D3"/>
    <mergeCell ref="A3:B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8"/>
  <sheetViews>
    <sheetView view="pageBreakPreview" zoomScale="60" workbookViewId="0">
      <selection activeCell="I27" sqref="I27"/>
    </sheetView>
  </sheetViews>
  <sheetFormatPr defaultRowHeight="15"/>
  <cols>
    <col min="1" max="1" width="2.85546875" style="182" customWidth="1"/>
    <col min="2" max="2" width="4.28515625" style="181" customWidth="1"/>
    <col min="3" max="3" width="11.42578125" style="182" customWidth="1"/>
    <col min="4" max="4" width="14.7109375" style="182" customWidth="1"/>
    <col min="5" max="5" width="18.28515625" style="182" customWidth="1"/>
    <col min="6" max="6" width="2.85546875" style="182" customWidth="1"/>
    <col min="7" max="7" width="4" style="182" customWidth="1"/>
    <col min="8" max="8" width="10.5703125" style="182" customWidth="1"/>
    <col min="9" max="9" width="9.140625" style="182"/>
    <col min="10" max="10" width="17.42578125" style="182" customWidth="1"/>
    <col min="11" max="16384" width="9.140625" style="182"/>
  </cols>
  <sheetData>
    <row r="1" spans="1:10">
      <c r="A1" s="3" t="s">
        <v>383</v>
      </c>
      <c r="I1" s="347" t="s">
        <v>384</v>
      </c>
      <c r="J1" s="347"/>
    </row>
    <row r="2" spans="1:10">
      <c r="A2" s="3"/>
      <c r="I2" s="163"/>
      <c r="J2" s="163"/>
    </row>
    <row r="3" spans="1:10">
      <c r="A3" s="3"/>
      <c r="I3" s="163"/>
      <c r="J3" s="163"/>
    </row>
    <row r="5" spans="1:10" ht="30" customHeight="1">
      <c r="C5" s="348" t="s">
        <v>346</v>
      </c>
      <c r="D5" s="348"/>
      <c r="E5" s="348"/>
      <c r="F5" s="348"/>
      <c r="G5" s="348"/>
      <c r="H5" s="348"/>
      <c r="I5" s="348"/>
    </row>
    <row r="6" spans="1:10">
      <c r="C6" s="181"/>
      <c r="D6" s="181"/>
      <c r="E6" s="181"/>
      <c r="F6" s="181"/>
      <c r="G6" s="181"/>
      <c r="H6" s="181"/>
      <c r="I6" s="181"/>
    </row>
    <row r="7" spans="1:10">
      <c r="C7" s="181"/>
      <c r="D7" s="181"/>
      <c r="E7" s="181"/>
      <c r="F7" s="181"/>
      <c r="G7" s="181"/>
      <c r="H7" s="181"/>
      <c r="I7" s="181"/>
    </row>
    <row r="8" spans="1:10" ht="15.75" thickBot="1">
      <c r="C8" s="349"/>
      <c r="D8" s="349"/>
      <c r="E8" s="349"/>
      <c r="F8" s="181"/>
      <c r="G8" s="349"/>
      <c r="H8" s="349"/>
      <c r="I8" s="349"/>
    </row>
    <row r="9" spans="1:10">
      <c r="B9" s="355"/>
      <c r="C9" s="357" t="s">
        <v>82</v>
      </c>
      <c r="D9" s="357"/>
      <c r="E9" s="359" t="s">
        <v>310</v>
      </c>
      <c r="F9" s="183"/>
      <c r="G9" s="361">
        <v>1</v>
      </c>
      <c r="H9" s="357" t="s">
        <v>311</v>
      </c>
      <c r="I9" s="357"/>
      <c r="J9" s="363"/>
    </row>
    <row r="10" spans="1:10" ht="15.75" thickBot="1">
      <c r="B10" s="356"/>
      <c r="C10" s="358"/>
      <c r="D10" s="358"/>
      <c r="E10" s="360"/>
      <c r="F10" s="183"/>
      <c r="G10" s="362"/>
      <c r="H10" s="364"/>
      <c r="I10" s="364"/>
      <c r="J10" s="365"/>
    </row>
    <row r="11" spans="1:10" ht="15" customHeight="1">
      <c r="B11" s="184" t="s">
        <v>213</v>
      </c>
      <c r="C11" s="350" t="s">
        <v>152</v>
      </c>
      <c r="D11" s="350"/>
      <c r="E11" s="185">
        <f>15468774+75189+1174861</f>
        <v>16718824</v>
      </c>
      <c r="F11" s="186"/>
      <c r="G11" s="187">
        <v>2</v>
      </c>
      <c r="H11" s="188" t="s">
        <v>312</v>
      </c>
      <c r="I11" s="351">
        <v>24038529</v>
      </c>
      <c r="J11" s="352"/>
    </row>
    <row r="12" spans="1:10" ht="15.75" thickBot="1">
      <c r="B12" s="184" t="s">
        <v>217</v>
      </c>
      <c r="C12" s="345" t="s">
        <v>313</v>
      </c>
      <c r="D12" s="346"/>
      <c r="E12" s="189">
        <v>542707</v>
      </c>
      <c r="F12" s="186"/>
      <c r="G12" s="190">
        <v>3</v>
      </c>
      <c r="H12" s="191" t="s">
        <v>195</v>
      </c>
      <c r="I12" s="353">
        <f>SUM(I11:J11)</f>
        <v>24038529</v>
      </c>
      <c r="J12" s="354"/>
    </row>
    <row r="13" spans="1:10">
      <c r="B13" s="184" t="s">
        <v>219</v>
      </c>
      <c r="C13" s="345" t="s">
        <v>309</v>
      </c>
      <c r="D13" s="346"/>
      <c r="E13" s="189">
        <v>1017897</v>
      </c>
      <c r="F13" s="186"/>
    </row>
    <row r="14" spans="1:10">
      <c r="B14" s="184" t="s">
        <v>220</v>
      </c>
      <c r="C14" s="345" t="s">
        <v>155</v>
      </c>
      <c r="D14" s="346"/>
      <c r="E14" s="189">
        <v>973014</v>
      </c>
      <c r="F14" s="186"/>
    </row>
    <row r="15" spans="1:10">
      <c r="B15" s="184" t="s">
        <v>221</v>
      </c>
      <c r="C15" s="339" t="s">
        <v>366</v>
      </c>
      <c r="D15" s="340"/>
      <c r="E15" s="189">
        <v>155000</v>
      </c>
      <c r="F15" s="186"/>
    </row>
    <row r="16" spans="1:10">
      <c r="B16" s="184" t="s">
        <v>223</v>
      </c>
      <c r="C16" s="339" t="s">
        <v>367</v>
      </c>
      <c r="D16" s="340"/>
      <c r="E16" s="189">
        <v>500000</v>
      </c>
      <c r="F16" s="186"/>
    </row>
    <row r="17" spans="2:10">
      <c r="B17" s="184" t="s">
        <v>224</v>
      </c>
      <c r="C17" s="339" t="s">
        <v>314</v>
      </c>
      <c r="D17" s="340"/>
      <c r="E17" s="189">
        <v>3181087</v>
      </c>
      <c r="F17" s="186"/>
      <c r="J17" s="192">
        <f>I11-E31</f>
        <v>0</v>
      </c>
    </row>
    <row r="18" spans="2:10">
      <c r="B18" s="184" t="s">
        <v>225</v>
      </c>
      <c r="C18" s="344" t="s">
        <v>157</v>
      </c>
      <c r="D18" s="344"/>
      <c r="E18" s="193">
        <f>SUM(E11:E17)</f>
        <v>23088529</v>
      </c>
      <c r="F18" s="194"/>
    </row>
    <row r="19" spans="2:10">
      <c r="B19" s="184" t="s">
        <v>226</v>
      </c>
      <c r="C19" s="339" t="s">
        <v>315</v>
      </c>
      <c r="D19" s="340"/>
      <c r="E19" s="189">
        <v>250000</v>
      </c>
      <c r="F19" s="186"/>
    </row>
    <row r="20" spans="2:10">
      <c r="B20" s="184" t="s">
        <v>227</v>
      </c>
      <c r="C20" s="339" t="s">
        <v>316</v>
      </c>
      <c r="D20" s="340"/>
      <c r="E20" s="189">
        <v>0</v>
      </c>
      <c r="F20" s="186"/>
    </row>
    <row r="21" spans="2:10">
      <c r="B21" s="184" t="s">
        <v>228</v>
      </c>
      <c r="C21" s="339" t="s">
        <v>317</v>
      </c>
      <c r="D21" s="340"/>
      <c r="E21" s="189">
        <v>0</v>
      </c>
      <c r="F21" s="186"/>
    </row>
    <row r="22" spans="2:10">
      <c r="B22" s="184" t="s">
        <v>229</v>
      </c>
      <c r="C22" s="339" t="s">
        <v>318</v>
      </c>
      <c r="D22" s="340"/>
      <c r="E22" s="189">
        <v>0</v>
      </c>
      <c r="F22" s="186"/>
    </row>
    <row r="23" spans="2:10">
      <c r="B23" s="184" t="s">
        <v>230</v>
      </c>
      <c r="C23" s="341" t="s">
        <v>319</v>
      </c>
      <c r="D23" s="341"/>
      <c r="E23" s="189">
        <v>0</v>
      </c>
      <c r="F23" s="186"/>
    </row>
    <row r="24" spans="2:10">
      <c r="B24" s="184" t="s">
        <v>231</v>
      </c>
      <c r="C24" s="339" t="s">
        <v>320</v>
      </c>
      <c r="D24" s="340"/>
      <c r="E24" s="189">
        <v>0</v>
      </c>
      <c r="F24" s="186"/>
    </row>
    <row r="25" spans="2:10">
      <c r="B25" s="184" t="s">
        <v>232</v>
      </c>
      <c r="C25" s="339" t="s">
        <v>262</v>
      </c>
      <c r="D25" s="340"/>
      <c r="E25" s="189">
        <v>500000</v>
      </c>
      <c r="F25" s="186"/>
    </row>
    <row r="26" spans="2:10">
      <c r="B26" s="184" t="s">
        <v>234</v>
      </c>
      <c r="C26" s="339" t="s">
        <v>321</v>
      </c>
      <c r="D26" s="340"/>
      <c r="E26" s="189">
        <v>0</v>
      </c>
      <c r="F26" s="186"/>
    </row>
    <row r="27" spans="2:10">
      <c r="B27" s="184" t="s">
        <v>235</v>
      </c>
      <c r="C27" s="341" t="s">
        <v>322</v>
      </c>
      <c r="D27" s="341"/>
      <c r="E27" s="189">
        <v>0</v>
      </c>
      <c r="F27" s="186"/>
    </row>
    <row r="28" spans="2:10">
      <c r="B28" s="184" t="s">
        <v>236</v>
      </c>
      <c r="C28" s="341" t="s">
        <v>369</v>
      </c>
      <c r="D28" s="341"/>
      <c r="E28" s="189">
        <v>50000</v>
      </c>
      <c r="F28" s="186"/>
    </row>
    <row r="29" spans="2:10">
      <c r="B29" s="184" t="s">
        <v>238</v>
      </c>
      <c r="C29" s="341" t="s">
        <v>368</v>
      </c>
      <c r="D29" s="341"/>
      <c r="E29" s="189">
        <v>150000</v>
      </c>
      <c r="F29" s="186"/>
    </row>
    <row r="30" spans="2:10">
      <c r="B30" s="184" t="s">
        <v>239</v>
      </c>
      <c r="C30" s="342" t="s">
        <v>195</v>
      </c>
      <c r="D30" s="342"/>
      <c r="E30" s="193">
        <f>SUM(E19:E29)</f>
        <v>950000</v>
      </c>
      <c r="F30" s="194"/>
    </row>
    <row r="31" spans="2:10" ht="15.75" thickBot="1">
      <c r="B31" s="184" t="s">
        <v>240</v>
      </c>
      <c r="C31" s="343" t="s">
        <v>200</v>
      </c>
      <c r="D31" s="343"/>
      <c r="E31" s="195">
        <f>SUM(E30,E18)</f>
        <v>24038529</v>
      </c>
      <c r="F31" s="194"/>
    </row>
    <row r="32" spans="2:10">
      <c r="E32" s="196"/>
      <c r="F32" s="197"/>
    </row>
    <row r="33" spans="5:10">
      <c r="E33" s="198"/>
      <c r="F33" s="198"/>
      <c r="H33" s="199"/>
      <c r="I33" s="199"/>
      <c r="J33" s="199"/>
    </row>
    <row r="34" spans="5:10">
      <c r="G34" s="199"/>
      <c r="H34" s="337"/>
      <c r="I34" s="338"/>
      <c r="J34" s="338"/>
    </row>
    <row r="35" spans="5:10">
      <c r="G35" s="199"/>
    </row>
    <row r="37" spans="5:10">
      <c r="H37" s="198"/>
    </row>
    <row r="38" spans="5:10">
      <c r="G38" s="198"/>
    </row>
  </sheetData>
  <mergeCells count="33">
    <mergeCell ref="B9:B10"/>
    <mergeCell ref="C9:D10"/>
    <mergeCell ref="E9:E10"/>
    <mergeCell ref="G9:G10"/>
    <mergeCell ref="H9:J10"/>
    <mergeCell ref="C14:D14"/>
    <mergeCell ref="I1:J1"/>
    <mergeCell ref="C5:I5"/>
    <mergeCell ref="C8:E8"/>
    <mergeCell ref="G8:I8"/>
    <mergeCell ref="C11:D11"/>
    <mergeCell ref="I11:J11"/>
    <mergeCell ref="C12:D12"/>
    <mergeCell ref="I12:J12"/>
    <mergeCell ref="C13:D13"/>
    <mergeCell ref="C25:D25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H34:J34"/>
    <mergeCell ref="C26:D26"/>
    <mergeCell ref="C27:D27"/>
    <mergeCell ref="C28:D28"/>
    <mergeCell ref="C29:D29"/>
    <mergeCell ref="C30:D30"/>
    <mergeCell ref="C31:D31"/>
  </mergeCells>
  <pageMargins left="0.51181102362204722" right="0.5118110236220472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</vt:i4>
      </vt:variant>
    </vt:vector>
  </HeadingPairs>
  <TitlesOfParts>
    <vt:vector size="13" baseType="lpstr">
      <vt:lpstr>kiadás részletező</vt:lpstr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Munka1</vt:lpstr>
      <vt:lpstr>'2. melléklet'!Nyomtatási_terület</vt:lpstr>
      <vt:lpstr>'3.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Pajkó Alexandra</dc:creator>
  <cp:lastModifiedBy>Pajkó Alexandra</cp:lastModifiedBy>
  <cp:lastPrinted>2020-06-25T07:59:51Z</cp:lastPrinted>
  <dcterms:created xsi:type="dcterms:W3CDTF">2017-01-24T14:33:07Z</dcterms:created>
  <dcterms:modified xsi:type="dcterms:W3CDTF">2020-06-30T11:09:07Z</dcterms:modified>
</cp:coreProperties>
</file>